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unsyo-sv2\208建設課\02工務係\99分類外\⑰稲田\01.工事関係\R5\道路\道路第２号　西小千谷停車場線　側溝改良工事\当初\単抜き用\"/>
    </mc:Choice>
  </mc:AlternateContent>
  <bookViews>
    <workbookView xWindow="-120" yWindow="5880" windowWidth="29040" windowHeight="15840"/>
  </bookViews>
  <sheets>
    <sheet name="数量総括表" sheetId="3" r:id="rId1"/>
    <sheet name="★数量計算書" sheetId="1" r:id="rId2"/>
    <sheet name="ｲﾝﾊﾞｰﾄｺﾝｸﾘｰﾄ計算表" sheetId="4" r:id="rId3"/>
  </sheets>
  <definedNames>
    <definedName name="_xlnm.Print_Area" localSheetId="1">★数量計算書!$A$1:$AH$65</definedName>
    <definedName name="_xlnm.Print_Area" localSheetId="0">数量総括表!$A$1:$I$91</definedName>
    <definedName name="_xlnm.Print_Titles" localSheetId="0">数量総括表!$1:$4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3" l="1"/>
  <c r="B51" i="3" l="1"/>
  <c r="B50" i="3"/>
  <c r="F7" i="4"/>
  <c r="E52" i="3"/>
  <c r="B52" i="3" s="1"/>
  <c r="E46" i="3"/>
  <c r="AG40" i="1"/>
  <c r="AG27" i="1"/>
  <c r="AA31" i="1" l="1"/>
  <c r="AA22" i="1"/>
  <c r="AA20" i="1"/>
  <c r="AA18" i="1"/>
  <c r="T31" i="1"/>
  <c r="T22" i="1"/>
  <c r="T20" i="1"/>
  <c r="T18" i="1"/>
  <c r="M31" i="1"/>
  <c r="M22" i="1"/>
  <c r="M20" i="1"/>
  <c r="M18" i="1"/>
  <c r="T2" i="1"/>
  <c r="T35" i="1" s="1"/>
  <c r="T24" i="1" l="1"/>
  <c r="T26" i="1"/>
  <c r="T10" i="1"/>
  <c r="T29" i="1"/>
  <c r="T17" i="1"/>
  <c r="T7" i="1"/>
  <c r="T25" i="1"/>
  <c r="T8" i="1"/>
  <c r="T19" i="1"/>
  <c r="T36" i="1"/>
  <c r="T9" i="1"/>
  <c r="T28" i="1"/>
  <c r="T37" i="1"/>
  <c r="T21" i="1"/>
  <c r="T38" i="1"/>
  <c r="T11" i="1"/>
  <c r="T39" i="1"/>
  <c r="E45" i="3"/>
  <c r="F20" i="1"/>
  <c r="E48" i="3" l="1"/>
  <c r="B48" i="3" s="1"/>
  <c r="E49" i="3"/>
  <c r="B49" i="3" s="1"/>
  <c r="AG20" i="1"/>
  <c r="E25" i="3" s="1"/>
  <c r="B46" i="3" l="1"/>
  <c r="F18" i="1"/>
  <c r="AG18" i="1" s="1"/>
  <c r="F22" i="1"/>
  <c r="AG32" i="1" l="1"/>
  <c r="M2" i="1"/>
  <c r="M26" i="1" l="1"/>
  <c r="M35" i="1"/>
  <c r="M29" i="1"/>
  <c r="M39" i="1"/>
  <c r="M11" i="1"/>
  <c r="M38" i="1"/>
  <c r="M21" i="1"/>
  <c r="M37" i="1"/>
  <c r="M28" i="1"/>
  <c r="M9" i="1"/>
  <c r="M10" i="1"/>
  <c r="M36" i="1"/>
  <c r="M19" i="1"/>
  <c r="M8" i="1"/>
  <c r="M25" i="1"/>
  <c r="M7" i="1"/>
  <c r="M24" i="1"/>
  <c r="M17" i="1"/>
  <c r="F31" i="1"/>
  <c r="AG22" i="1"/>
  <c r="E23" i="3" s="1"/>
  <c r="E21" i="3"/>
  <c r="AG31" i="1" l="1"/>
  <c r="B40" i="3"/>
  <c r="E42" i="3"/>
  <c r="B42" i="3" s="1"/>
  <c r="E43" i="3" l="1"/>
  <c r="B43" i="3" s="1"/>
  <c r="B90" i="3"/>
  <c r="B89" i="3"/>
  <c r="F42" i="1" l="1"/>
  <c r="F54" i="1" s="1"/>
  <c r="F53" i="1" l="1"/>
  <c r="AA2" i="1"/>
  <c r="AA23" i="1" s="1"/>
  <c r="AG23" i="1" s="1"/>
  <c r="E26" i="3" s="1"/>
  <c r="B26" i="3" s="1"/>
  <c r="F2" i="1"/>
  <c r="F35" i="1" s="1"/>
  <c r="AG35" i="1" s="1"/>
  <c r="E65" i="3" s="1"/>
  <c r="F26" i="1" l="1"/>
  <c r="AG26" i="1" s="1"/>
  <c r="AG2" i="1"/>
  <c r="AA11" i="1"/>
  <c r="AA29" i="1"/>
  <c r="AA10" i="1"/>
  <c r="AA28" i="1"/>
  <c r="AA9" i="1"/>
  <c r="AA19" i="1"/>
  <c r="AA7" i="1"/>
  <c r="AA34" i="1"/>
  <c r="AA17" i="1"/>
  <c r="AA38" i="1"/>
  <c r="AA21" i="1"/>
  <c r="F17" i="1"/>
  <c r="F29" i="1"/>
  <c r="F21" i="1"/>
  <c r="F24" i="1"/>
  <c r="AG24" i="1" s="1"/>
  <c r="F28" i="1"/>
  <c r="F10" i="1"/>
  <c r="AG10" i="1" s="1"/>
  <c r="F39" i="1"/>
  <c r="AG39" i="1" s="1"/>
  <c r="AG15" i="1"/>
  <c r="E15" i="3" s="1"/>
  <c r="B15" i="3" s="1"/>
  <c r="F9" i="1"/>
  <c r="AG14" i="1"/>
  <c r="AG13" i="1"/>
  <c r="F7" i="1"/>
  <c r="F65" i="1"/>
  <c r="F58" i="1"/>
  <c r="F64" i="1"/>
  <c r="F57" i="1"/>
  <c r="F63" i="1"/>
  <c r="F62" i="1"/>
  <c r="F55" i="1"/>
  <c r="F61" i="1"/>
  <c r="F60" i="1"/>
  <c r="F56" i="1"/>
  <c r="B45" i="3"/>
  <c r="AG29" i="1" l="1"/>
  <c r="AG9" i="1"/>
  <c r="AG17" i="1"/>
  <c r="AG7" i="1"/>
  <c r="E7" i="3" s="1"/>
  <c r="AG28" i="1"/>
  <c r="E30" i="3" s="1"/>
  <c r="E34" i="3" s="1"/>
  <c r="E37" i="3" s="1"/>
  <c r="AG19" i="1"/>
  <c r="E24" i="3" s="1"/>
  <c r="B24" i="3" s="1"/>
  <c r="E69" i="3"/>
  <c r="E11" i="3"/>
  <c r="E14" i="3" s="1"/>
  <c r="B14" i="3" s="1"/>
  <c r="F8" i="1"/>
  <c r="AG8" i="1" s="1"/>
  <c r="B30" i="3" l="1"/>
  <c r="B34" i="3" l="1"/>
  <c r="B58" i="3"/>
  <c r="F38" i="1"/>
  <c r="E20" i="3" l="1"/>
  <c r="AG21" i="1"/>
  <c r="E22" i="3" s="1"/>
  <c r="AG38" i="1"/>
  <c r="B69" i="3" s="1"/>
  <c r="F25" i="1"/>
  <c r="AG25" i="1" s="1"/>
  <c r="E28" i="3" s="1"/>
  <c r="B28" i="3" s="1"/>
  <c r="F11" i="1"/>
  <c r="AG11" i="1" s="1"/>
  <c r="AG34" i="1"/>
  <c r="E64" i="3" s="1"/>
  <c r="B64" i="3" s="1"/>
  <c r="F36" i="1"/>
  <c r="AG36" i="1" s="1"/>
  <c r="F37" i="1"/>
  <c r="AG37" i="1" s="1"/>
  <c r="B66" i="3" l="1"/>
  <c r="E31" i="3"/>
  <c r="E35" i="3" s="1"/>
  <c r="E38" i="3" s="1"/>
  <c r="E8" i="3"/>
  <c r="AG12" i="1"/>
  <c r="E10" i="3" s="1"/>
  <c r="B20" i="3"/>
  <c r="B22" i="3"/>
  <c r="E9" i="3"/>
  <c r="E27" i="3"/>
  <c r="E32" i="3" s="1"/>
  <c r="B73" i="3"/>
  <c r="E68" i="3"/>
  <c r="E16" i="3" l="1"/>
  <c r="B7" i="3"/>
  <c r="B9" i="3"/>
  <c r="B33" i="3"/>
  <c r="B29" i="3"/>
  <c r="B27" i="3"/>
  <c r="E13" i="3"/>
  <c r="B13" i="3" s="1"/>
  <c r="B31" i="3"/>
  <c r="B35" i="3"/>
  <c r="E70" i="3"/>
  <c r="B70" i="3" s="1"/>
  <c r="E67" i="3"/>
  <c r="B67" i="3" s="1"/>
  <c r="E71" i="3"/>
  <c r="B71" i="3" s="1"/>
  <c r="B65" i="3"/>
  <c r="B68" i="3"/>
  <c r="B16" i="3" l="1"/>
  <c r="E17" i="3"/>
  <c r="B36" i="3"/>
  <c r="B32" i="3"/>
  <c r="B37" i="3"/>
  <c r="B38" i="3"/>
  <c r="B17" i="3" l="1"/>
</calcChain>
</file>

<file path=xl/sharedStrings.xml><?xml version="1.0" encoding="utf-8"?>
<sst xmlns="http://schemas.openxmlformats.org/spreadsheetml/2006/main" count="835" uniqueCount="267">
  <si>
    <t>床堀</t>
    <rPh sb="0" eb="1">
      <t>ユカ</t>
    </rPh>
    <rPh sb="1" eb="2">
      <t>ホリ</t>
    </rPh>
    <phoneticPr fontId="1"/>
  </si>
  <si>
    <t>Co取り壊し</t>
    <rPh sb="2" eb="3">
      <t>ト</t>
    </rPh>
    <rPh sb="4" eb="5">
      <t>コワ</t>
    </rPh>
    <phoneticPr fontId="1"/>
  </si>
  <si>
    <t>項目</t>
    <rPh sb="0" eb="2">
      <t>コウモク</t>
    </rPh>
    <phoneticPr fontId="1"/>
  </si>
  <si>
    <t>m</t>
    <phoneticPr fontId="1"/>
  </si>
  <si>
    <t>m2</t>
    <phoneticPr fontId="1"/>
  </si>
  <si>
    <t>m2</t>
    <phoneticPr fontId="1"/>
  </si>
  <si>
    <t xml:space="preserve">数　量　総　括　表    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5"/>
  </si>
  <si>
    <t>名　称</t>
    <phoneticPr fontId="5"/>
  </si>
  <si>
    <t>数量</t>
  </si>
  <si>
    <t>計  算  式</t>
  </si>
  <si>
    <t>　　土砂等運搬</t>
    <rPh sb="2" eb="4">
      <t>ドシャ</t>
    </rPh>
    <rPh sb="4" eb="5">
      <t>トウ</t>
    </rPh>
    <rPh sb="5" eb="7">
      <t>ウンパン</t>
    </rPh>
    <phoneticPr fontId="5"/>
  </si>
  <si>
    <t>　　残土処分</t>
    <rPh sb="2" eb="4">
      <t>ザンド</t>
    </rPh>
    <rPh sb="4" eb="6">
      <t>ショブン</t>
    </rPh>
    <phoneticPr fontId="1"/>
  </si>
  <si>
    <t>m3</t>
    <phoneticPr fontId="1"/>
  </si>
  <si>
    <t>m3</t>
    <phoneticPr fontId="1"/>
  </si>
  <si>
    <t>m3</t>
    <phoneticPr fontId="1"/>
  </si>
  <si>
    <t>m</t>
    <phoneticPr fontId="1"/>
  </si>
  <si>
    <t>枚</t>
    <rPh sb="0" eb="1">
      <t>マイ</t>
    </rPh>
    <phoneticPr fontId="5"/>
  </si>
  <si>
    <t>枚</t>
    <rPh sb="0" eb="1">
      <t>マイ</t>
    </rPh>
    <phoneticPr fontId="1"/>
  </si>
  <si>
    <t>直接工事費</t>
    <rPh sb="0" eb="2">
      <t>チョクセツ</t>
    </rPh>
    <rPh sb="2" eb="4">
      <t>コウジ</t>
    </rPh>
    <rPh sb="4" eb="5">
      <t>ヒ</t>
    </rPh>
    <phoneticPr fontId="1"/>
  </si>
  <si>
    <t>　作業土工</t>
    <rPh sb="1" eb="3">
      <t>サギョウ</t>
    </rPh>
    <rPh sb="3" eb="4">
      <t>ツチ</t>
    </rPh>
    <rPh sb="4" eb="5">
      <t>コウ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</si>
  <si>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1"/>
  </si>
  <si>
    <t>　運搬費</t>
    <rPh sb="1" eb="3">
      <t>ウンパン</t>
    </rPh>
    <rPh sb="3" eb="4">
      <t>ヒ</t>
    </rPh>
    <phoneticPr fontId="5"/>
  </si>
  <si>
    <t>　　仮設材運搬費</t>
    <rPh sb="2" eb="4">
      <t>カセツ</t>
    </rPh>
    <rPh sb="4" eb="5">
      <t>ザイ</t>
    </rPh>
    <rPh sb="5" eb="7">
      <t>ウンパン</t>
    </rPh>
    <rPh sb="7" eb="8">
      <t>ヒ</t>
    </rPh>
    <phoneticPr fontId="5"/>
  </si>
  <si>
    <t>　　仮設材等の積込み取卸し</t>
    <rPh sb="2" eb="4">
      <t>カセツ</t>
    </rPh>
    <rPh sb="4" eb="5">
      <t>ザイ</t>
    </rPh>
    <rPh sb="5" eb="6">
      <t>トウ</t>
    </rPh>
    <rPh sb="7" eb="9">
      <t>ツミコ</t>
    </rPh>
    <rPh sb="10" eb="11">
      <t>ト</t>
    </rPh>
    <rPh sb="11" eb="12">
      <t>オロ</t>
    </rPh>
    <phoneticPr fontId="5"/>
  </si>
  <si>
    <t xml:space="preserve">       仮設材賃料</t>
    <rPh sb="7" eb="9">
      <t>カセツ</t>
    </rPh>
    <rPh sb="9" eb="10">
      <t>ザイ</t>
    </rPh>
    <rPh sb="10" eb="12">
      <t>チンリョウ</t>
    </rPh>
    <phoneticPr fontId="5"/>
  </si>
  <si>
    <t>　土留め工</t>
    <rPh sb="1" eb="3">
      <t>ドド</t>
    </rPh>
    <rPh sb="4" eb="5">
      <t>コウ</t>
    </rPh>
    <phoneticPr fontId="5"/>
  </si>
  <si>
    <t>※別紙にて賃料算定</t>
    <rPh sb="1" eb="3">
      <t>ベッシ</t>
    </rPh>
    <rPh sb="5" eb="7">
      <t>チンリョウ</t>
    </rPh>
    <rPh sb="7" eb="9">
      <t>サンテイ</t>
    </rPh>
    <phoneticPr fontId="5"/>
  </si>
  <si>
    <t>　　軽量鋼矢板建込,引抜工
 　　H≦2.0m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</si>
  <si>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　軽量鋼矢板建込,引抜工
 　　H≦2.5m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</si>
  <si>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舗装工</t>
    <rPh sb="1" eb="3">
      <t>ホソウ</t>
    </rPh>
    <rPh sb="3" eb="4">
      <t>コウ</t>
    </rPh>
    <phoneticPr fontId="5"/>
  </si>
  <si>
    <t>　　上層路盤(M-40) t=10cm</t>
    <rPh sb="2" eb="3">
      <t>ウエ</t>
    </rPh>
    <rPh sb="3" eb="4">
      <t>ソウ</t>
    </rPh>
    <rPh sb="4" eb="6">
      <t>ロバン</t>
    </rPh>
    <phoneticPr fontId="1"/>
  </si>
  <si>
    <t>　　下層路盤(ARC-40) t=15cm</t>
    <rPh sb="2" eb="6">
      <t>カソウロバン</t>
    </rPh>
    <phoneticPr fontId="5"/>
  </si>
  <si>
    <t>　　表層(⑤As) t=5cm</t>
    <rPh sb="2" eb="4">
      <t>ヒョウソウ</t>
    </rPh>
    <phoneticPr fontId="1"/>
  </si>
  <si>
    <r>
      <t>縦断図より
41.2÷2=20.6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"/>
        <rFont val="游ゴシック"/>
        <family val="3"/>
        <charset val="128"/>
        <scheme val="minor"/>
      </rPr>
      <t>)÷</t>
    </r>
    <r>
      <rPr>
        <sz val="10.5"/>
        <rFont val="游ゴシック"/>
        <family val="3"/>
        <charset val="128"/>
        <scheme val="minor"/>
      </rPr>
      <t>2</t>
    </r>
    <rPh sb="0" eb="2">
      <t>ジュウダン</t>
    </rPh>
    <rPh sb="2" eb="3">
      <t>ズ</t>
    </rPh>
    <rPh sb="19" eb="21">
      <t>カタガワ</t>
    </rPh>
    <rPh sb="26" eb="28">
      <t>セコウ</t>
    </rPh>
    <rPh sb="28" eb="30">
      <t>エンチョウ</t>
    </rPh>
    <phoneticPr fontId="1"/>
  </si>
  <si>
    <r>
      <t>縦断図より
14.5÷2=7.25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.5"/>
        <rFont val="游ゴシック"/>
        <family val="3"/>
        <charset val="128"/>
        <scheme val="minor"/>
      </rPr>
      <t>)÷2</t>
    </r>
    <rPh sb="0" eb="2">
      <t>ジュウダン</t>
    </rPh>
    <rPh sb="2" eb="3">
      <t>ズ</t>
    </rPh>
    <rPh sb="19" eb="21">
      <t>カタガワ</t>
    </rPh>
    <phoneticPr fontId="1"/>
  </si>
  <si>
    <t>縦断図より
41.2</t>
    <rPh sb="0" eb="2">
      <t>ジュウダン</t>
    </rPh>
    <rPh sb="2" eb="3">
      <t>ズ</t>
    </rPh>
    <phoneticPr fontId="1"/>
  </si>
  <si>
    <t>　　土留め支保工　1段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</si>
  <si>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2段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</si>
  <si>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1段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</si>
  <si>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　　土留め支保工　2段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</si>
  <si>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縦断図より
14.5</t>
    <rPh sb="0" eb="2">
      <t>ジュウダン</t>
    </rPh>
    <rPh sb="2" eb="3">
      <t>ズ</t>
    </rPh>
    <phoneticPr fontId="1"/>
  </si>
  <si>
    <t>平面図より
30.0</t>
    <rPh sb="0" eb="3">
      <t>ヘイメンズ</t>
    </rPh>
    <phoneticPr fontId="1"/>
  </si>
  <si>
    <t>〃</t>
    <phoneticPr fontId="1"/>
  </si>
  <si>
    <t>賃料計算書より
(3.52+0.44)×2=7.92</t>
    <rPh sb="0" eb="2">
      <t>チンリョウ</t>
    </rPh>
    <rPh sb="2" eb="5">
      <t>ケイサンショ</t>
    </rPh>
    <phoneticPr fontId="5"/>
  </si>
  <si>
    <t>賃料計算書より
3.96</t>
    <rPh sb="0" eb="2">
      <t>チンリョウ</t>
    </rPh>
    <rPh sb="2" eb="5">
      <t>ケイサンショ</t>
    </rPh>
    <phoneticPr fontId="5"/>
  </si>
  <si>
    <t>基</t>
    <rPh sb="0" eb="1">
      <t>モトイ</t>
    </rPh>
    <phoneticPr fontId="1"/>
  </si>
  <si>
    <t>As剥取(1次)</t>
    <rPh sb="2" eb="3">
      <t>ハ</t>
    </rPh>
    <rPh sb="3" eb="4">
      <t>ト</t>
    </rPh>
    <rPh sb="6" eb="7">
      <t>ツギ</t>
    </rPh>
    <phoneticPr fontId="1"/>
  </si>
  <si>
    <t>m</t>
    <phoneticPr fontId="1"/>
  </si>
  <si>
    <t>W=</t>
    <phoneticPr fontId="1"/>
  </si>
  <si>
    <t>A=</t>
    <phoneticPr fontId="1"/>
  </si>
  <si>
    <t>埋戻し材(ARC-40)</t>
    <rPh sb="0" eb="2">
      <t>ウメモド</t>
    </rPh>
    <rPh sb="3" eb="4">
      <t>ザイ</t>
    </rPh>
    <phoneticPr fontId="1"/>
  </si>
  <si>
    <t>埋戻し(ARC-40)</t>
    <rPh sb="0" eb="1">
      <t>ウ</t>
    </rPh>
    <rPh sb="1" eb="2">
      <t>モド</t>
    </rPh>
    <phoneticPr fontId="1"/>
  </si>
  <si>
    <t>下層路盤</t>
    <rPh sb="0" eb="1">
      <t>シタ</t>
    </rPh>
    <rPh sb="1" eb="2">
      <t>ソウ</t>
    </rPh>
    <rPh sb="2" eb="4">
      <t>ロバン</t>
    </rPh>
    <phoneticPr fontId="1"/>
  </si>
  <si>
    <t>本舗装</t>
    <rPh sb="0" eb="1">
      <t>ホン</t>
    </rPh>
    <rPh sb="1" eb="3">
      <t>ホソウ</t>
    </rPh>
    <phoneticPr fontId="1"/>
  </si>
  <si>
    <t>m2</t>
    <phoneticPr fontId="1"/>
  </si>
  <si>
    <t>床堀(t=2cm鋤取り)</t>
    <rPh sb="0" eb="2">
      <t>ユカホリ</t>
    </rPh>
    <rPh sb="8" eb="10">
      <t>スキト</t>
    </rPh>
    <phoneticPr fontId="1"/>
  </si>
  <si>
    <t>As剥取(2次-既設)</t>
    <rPh sb="2" eb="3">
      <t>ハ</t>
    </rPh>
    <rPh sb="3" eb="4">
      <t>ト</t>
    </rPh>
    <rPh sb="6" eb="7">
      <t>ツギ</t>
    </rPh>
    <rPh sb="8" eb="10">
      <t>キセツ</t>
    </rPh>
    <phoneticPr fontId="1"/>
  </si>
  <si>
    <t>As剥取(2次-仮舗)</t>
    <rPh sb="2" eb="3">
      <t>ハ</t>
    </rPh>
    <rPh sb="3" eb="4">
      <t>ト</t>
    </rPh>
    <rPh sb="6" eb="7">
      <t>ツギ</t>
    </rPh>
    <rPh sb="8" eb="9">
      <t>カリ</t>
    </rPh>
    <rPh sb="9" eb="10">
      <t>ホ</t>
    </rPh>
    <phoneticPr fontId="1"/>
  </si>
  <si>
    <t>埋戻し(転用)</t>
    <rPh sb="0" eb="2">
      <t>ウメモド</t>
    </rPh>
    <rPh sb="4" eb="6">
      <t>テンヨウ</t>
    </rPh>
    <phoneticPr fontId="1"/>
  </si>
  <si>
    <t>m2</t>
    <phoneticPr fontId="1"/>
  </si>
  <si>
    <t>m3</t>
    <phoneticPr fontId="1"/>
  </si>
  <si>
    <t>合計</t>
    <rPh sb="0" eb="2">
      <t>ゴウケイ</t>
    </rPh>
    <phoneticPr fontId="1"/>
  </si>
  <si>
    <t>数量計算書</t>
    <rPh sb="0" eb="2">
      <t>スウリョウ</t>
    </rPh>
    <rPh sb="2" eb="5">
      <t>ケイサンショ</t>
    </rPh>
    <phoneticPr fontId="1"/>
  </si>
  <si>
    <t>β</t>
    <phoneticPr fontId="1"/>
  </si>
  <si>
    <t>α×β</t>
    <phoneticPr fontId="1"/>
  </si>
  <si>
    <t>m3</t>
    <phoneticPr fontId="1"/>
  </si>
  <si>
    <t>　排水構造物工</t>
    <rPh sb="1" eb="3">
      <t>ハイスイ</t>
    </rPh>
    <rPh sb="3" eb="5">
      <t>コウゾウ</t>
    </rPh>
    <rPh sb="5" eb="6">
      <t>モノ</t>
    </rPh>
    <rPh sb="6" eb="7">
      <t>コウ</t>
    </rPh>
    <phoneticPr fontId="5"/>
  </si>
  <si>
    <t>　構造物撤去</t>
    <rPh sb="1" eb="4">
      <t>コウゾウブツ</t>
    </rPh>
    <rPh sb="4" eb="6">
      <t>テッキョ</t>
    </rPh>
    <phoneticPr fontId="1"/>
  </si>
  <si>
    <t xml:space="preserve">       As殻処分</t>
    <rPh sb="9" eb="10">
      <t>ガラ</t>
    </rPh>
    <rPh sb="10" eb="12">
      <t>ショブン</t>
    </rPh>
    <phoneticPr fontId="1"/>
  </si>
  <si>
    <t>m</t>
    <phoneticPr fontId="1"/>
  </si>
  <si>
    <t>m2</t>
    <phoneticPr fontId="1"/>
  </si>
  <si>
    <t>t</t>
    <phoneticPr fontId="1"/>
  </si>
  <si>
    <t xml:space="preserve">       取り壊し(有筋)</t>
    <rPh sb="7" eb="8">
      <t>ト</t>
    </rPh>
    <rPh sb="9" eb="10">
      <t>コワ</t>
    </rPh>
    <rPh sb="12" eb="13">
      <t>アリ</t>
    </rPh>
    <rPh sb="13" eb="14">
      <t>スジ</t>
    </rPh>
    <phoneticPr fontId="1"/>
  </si>
  <si>
    <t>　　Co殻運搬</t>
    <rPh sb="4" eb="5">
      <t>ガラ</t>
    </rPh>
    <rPh sb="5" eb="7">
      <t>ウンパン</t>
    </rPh>
    <phoneticPr fontId="1"/>
  </si>
  <si>
    <t xml:space="preserve">       Co殻処分</t>
    <rPh sb="9" eb="10">
      <t>ガラ</t>
    </rPh>
    <rPh sb="10" eb="12">
      <t>ショブン</t>
    </rPh>
    <phoneticPr fontId="1"/>
  </si>
  <si>
    <t xml:space="preserve">    &lt;ｺﾝｸﾘｰﾄ&gt;</t>
    <phoneticPr fontId="1"/>
  </si>
  <si>
    <t xml:space="preserve">    &lt;ｱｽﾌｧﾙﾄ&gt;</t>
    <phoneticPr fontId="1"/>
  </si>
  <si>
    <t>ｍ３</t>
    <phoneticPr fontId="1"/>
  </si>
  <si>
    <t>ｔ</t>
    <phoneticPr fontId="1"/>
  </si>
  <si>
    <t xml:space="preserve">数量計算書より
</t>
    <rPh sb="0" eb="2">
      <t>スウリョウ</t>
    </rPh>
    <rPh sb="2" eb="5">
      <t>ケイサンショ</t>
    </rPh>
    <phoneticPr fontId="5"/>
  </si>
  <si>
    <t>　　不陸整正　
       M-25 t=2cm</t>
    <rPh sb="2" eb="4">
      <t>フリク</t>
    </rPh>
    <rPh sb="4" eb="5">
      <t>トトノ</t>
    </rPh>
    <rPh sb="5" eb="6">
      <t>タダ</t>
    </rPh>
    <phoneticPr fontId="1"/>
  </si>
  <si>
    <t>　　不陸整正
       補充材なし</t>
    <rPh sb="2" eb="4">
      <t>フリク</t>
    </rPh>
    <rPh sb="4" eb="5">
      <t>トトノ</t>
    </rPh>
    <rPh sb="5" eb="6">
      <t>タダシ</t>
    </rPh>
    <rPh sb="14" eb="17">
      <t>ホジュウザイ</t>
    </rPh>
    <phoneticPr fontId="1"/>
  </si>
  <si>
    <t>　　交通誘導員 B</t>
    <rPh sb="2" eb="4">
      <t>コウツウ</t>
    </rPh>
    <rPh sb="4" eb="7">
      <t>ユウドウイン</t>
    </rPh>
    <phoneticPr fontId="1"/>
  </si>
  <si>
    <t>　　水替えポンプ</t>
    <rPh sb="2" eb="4">
      <t>ミズカ</t>
    </rPh>
    <phoneticPr fontId="1"/>
  </si>
  <si>
    <t>断面C</t>
    <rPh sb="0" eb="2">
      <t>ダンメン</t>
    </rPh>
    <phoneticPr fontId="1"/>
  </si>
  <si>
    <t>ｍ</t>
    <phoneticPr fontId="1"/>
  </si>
  <si>
    <t>仮舗装    t=5cm</t>
    <rPh sb="0" eb="1">
      <t>カリ</t>
    </rPh>
    <rPh sb="1" eb="3">
      <t>ホソウ</t>
    </rPh>
    <phoneticPr fontId="1"/>
  </si>
  <si>
    <t>仮舗装    t=3cm</t>
    <rPh sb="0" eb="1">
      <t>カリ</t>
    </rPh>
    <rPh sb="1" eb="3">
      <t>ホソウ</t>
    </rPh>
    <phoneticPr fontId="1"/>
  </si>
  <si>
    <t>m3</t>
  </si>
  <si>
    <t>m2</t>
    <phoneticPr fontId="1"/>
  </si>
  <si>
    <t>m</t>
    <phoneticPr fontId="1"/>
  </si>
  <si>
    <t>α:横断図より</t>
    <rPh sb="2" eb="5">
      <t>オウダンズ</t>
    </rPh>
    <phoneticPr fontId="1"/>
  </si>
  <si>
    <t>As切断(1次)</t>
    <rPh sb="2" eb="4">
      <t>セツダン</t>
    </rPh>
    <rPh sb="6" eb="7">
      <t>ツギ</t>
    </rPh>
    <phoneticPr fontId="1"/>
  </si>
  <si>
    <t>As切断(2次)</t>
    <rPh sb="2" eb="4">
      <t>セツダン</t>
    </rPh>
    <rPh sb="6" eb="7">
      <t>ツギ</t>
    </rPh>
    <phoneticPr fontId="1"/>
  </si>
  <si>
    <t>⇒</t>
    <phoneticPr fontId="1"/>
  </si>
  <si>
    <t>〃</t>
    <phoneticPr fontId="1"/>
  </si>
  <si>
    <t>　　As切断(1次）</t>
    <rPh sb="4" eb="6">
      <t>セツダン</t>
    </rPh>
    <rPh sb="8" eb="9">
      <t>ツギ</t>
    </rPh>
    <phoneticPr fontId="1"/>
  </si>
  <si>
    <t>　　As切断(2次)</t>
    <rPh sb="4" eb="6">
      <t>セツダン</t>
    </rPh>
    <rPh sb="8" eb="9">
      <t>ツギ</t>
    </rPh>
    <phoneticPr fontId="1"/>
  </si>
  <si>
    <t>　　床堀
　　※小規模</t>
    <rPh sb="2" eb="3">
      <t>ユカ</t>
    </rPh>
    <rPh sb="3" eb="4">
      <t>ホリ</t>
    </rPh>
    <rPh sb="8" eb="11">
      <t>ショウキボ</t>
    </rPh>
    <phoneticPr fontId="5"/>
  </si>
  <si>
    <t>数量計算書より
※既設</t>
    <rPh sb="0" eb="2">
      <t>スウリョウ</t>
    </rPh>
    <rPh sb="2" eb="5">
      <t>ケイサンショ</t>
    </rPh>
    <rPh sb="9" eb="11">
      <t>キセツ</t>
    </rPh>
    <phoneticPr fontId="5"/>
  </si>
  <si>
    <t>V=</t>
    <phoneticPr fontId="1"/>
  </si>
  <si>
    <t>L=</t>
    <phoneticPr fontId="1"/>
  </si>
  <si>
    <t>　　蓋設置(VS400-覆工板)</t>
    <rPh sb="2" eb="3">
      <t>フタ</t>
    </rPh>
    <rPh sb="3" eb="5">
      <t>セッチ</t>
    </rPh>
    <rPh sb="12" eb="14">
      <t>フッコウ</t>
    </rPh>
    <rPh sb="14" eb="15">
      <t>イタ</t>
    </rPh>
    <phoneticPr fontId="5"/>
  </si>
  <si>
    <t>　　集水桝 600×800×600</t>
    <rPh sb="2" eb="3">
      <t>アツ</t>
    </rPh>
    <rPh sb="3" eb="4">
      <t>ミズ</t>
    </rPh>
    <rPh sb="4" eb="5">
      <t>マス</t>
    </rPh>
    <phoneticPr fontId="1"/>
  </si>
  <si>
    <t>A=</t>
    <phoneticPr fontId="1"/>
  </si>
  <si>
    <t>　　上層路盤
       M-40 t=10cm</t>
    <rPh sb="2" eb="4">
      <t>ジョウソウ</t>
    </rPh>
    <rPh sb="4" eb="6">
      <t>ロバン</t>
    </rPh>
    <phoneticPr fontId="1"/>
  </si>
  <si>
    <t>式</t>
    <rPh sb="0" eb="1">
      <t>シキ</t>
    </rPh>
    <phoneticPr fontId="1"/>
  </si>
  <si>
    <t>・下層路盤 t=15cm  A=3㎡
・表層⑤ t=5cm  A=3㎡</t>
    <rPh sb="1" eb="2">
      <t>シタ</t>
    </rPh>
    <rPh sb="2" eb="3">
      <t>ソウ</t>
    </rPh>
    <rPh sb="3" eb="5">
      <t>ロバン</t>
    </rPh>
    <rPh sb="20" eb="22">
      <t>ヒョウソウ</t>
    </rPh>
    <phoneticPr fontId="5"/>
  </si>
  <si>
    <t>　　ポンプ設置</t>
    <rPh sb="5" eb="7">
      <t>セッチ</t>
    </rPh>
    <phoneticPr fontId="1"/>
  </si>
  <si>
    <t>人日</t>
    <rPh sb="0" eb="2">
      <t>ニンニチ</t>
    </rPh>
    <phoneticPr fontId="1"/>
  </si>
  <si>
    <t>日</t>
    <rPh sb="0" eb="1">
      <t>ニチ</t>
    </rPh>
    <phoneticPr fontId="1"/>
  </si>
  <si>
    <t xml:space="preserve">       CSBΦ600</t>
    <phoneticPr fontId="1"/>
  </si>
  <si>
    <t>m</t>
    <phoneticPr fontId="1"/>
  </si>
  <si>
    <t xml:space="preserve">       インバート</t>
    <phoneticPr fontId="1"/>
  </si>
  <si>
    <t>m3</t>
    <phoneticPr fontId="1"/>
  </si>
  <si>
    <t>数量計算書より
ARC-40</t>
    <rPh sb="0" eb="2">
      <t>スウリョウ</t>
    </rPh>
    <rPh sb="2" eb="5">
      <t>ケイサンショ</t>
    </rPh>
    <phoneticPr fontId="5"/>
  </si>
  <si>
    <t>数量計算書より
転用土</t>
    <rPh sb="8" eb="11">
      <t>テンヨウツチ</t>
    </rPh>
    <phoneticPr fontId="1"/>
  </si>
  <si>
    <t>As殻運搬×2.35</t>
    <rPh sb="2" eb="3">
      <t>ガラ</t>
    </rPh>
    <rPh sb="3" eb="5">
      <t>ウンパン</t>
    </rPh>
    <phoneticPr fontId="5"/>
  </si>
  <si>
    <t>数量計算書より
床堀</t>
    <rPh sb="0" eb="2">
      <t>スウリョウ</t>
    </rPh>
    <rPh sb="2" eb="5">
      <t>ケイサンショ</t>
    </rPh>
    <rPh sb="8" eb="10">
      <t>ユカホリ</t>
    </rPh>
    <phoneticPr fontId="5"/>
  </si>
  <si>
    <t>Σ仮舗装</t>
    <rPh sb="1" eb="4">
      <t>カリホソウ</t>
    </rPh>
    <phoneticPr fontId="1"/>
  </si>
  <si>
    <t>本舗装-Σ仮舗装</t>
    <rPh sb="0" eb="1">
      <t>ホン</t>
    </rPh>
    <rPh sb="1" eb="3">
      <t>ホソウ</t>
    </rPh>
    <rPh sb="5" eb="6">
      <t>カリ</t>
    </rPh>
    <rPh sb="6" eb="8">
      <t>ホソウ</t>
    </rPh>
    <phoneticPr fontId="5"/>
  </si>
  <si>
    <t xml:space="preserve">Co殻運搬×2.5
</t>
    <rPh sb="2" eb="3">
      <t>ガラ</t>
    </rPh>
    <rPh sb="3" eb="5">
      <t>ウンパン</t>
    </rPh>
    <phoneticPr fontId="5"/>
  </si>
  <si>
    <t>　　堰板</t>
    <rPh sb="2" eb="4">
      <t>セキイタ</t>
    </rPh>
    <phoneticPr fontId="1"/>
  </si>
  <si>
    <t>　　擦り付け工</t>
    <rPh sb="2" eb="3">
      <t>ス</t>
    </rPh>
    <rPh sb="4" eb="5">
      <t>ツ</t>
    </rPh>
    <rPh sb="6" eb="7">
      <t>コウ</t>
    </rPh>
    <phoneticPr fontId="1"/>
  </si>
  <si>
    <t>構造物撤去平面図より</t>
    <phoneticPr fontId="1"/>
  </si>
  <si>
    <t>　　敷鉄板設置・撤去</t>
    <rPh sb="2" eb="5">
      <t>シキテッパン</t>
    </rPh>
    <rPh sb="5" eb="7">
      <t>セッチ</t>
    </rPh>
    <rPh sb="8" eb="10">
      <t>テッキョ</t>
    </rPh>
    <phoneticPr fontId="1"/>
  </si>
  <si>
    <t>　　敷鉄板賃料</t>
    <rPh sb="2" eb="5">
      <t>シキテッパン</t>
    </rPh>
    <rPh sb="5" eb="7">
      <t>チンリョウ</t>
    </rPh>
    <phoneticPr fontId="1"/>
  </si>
  <si>
    <t>3.048m×1.524m×22×3枚</t>
    <rPh sb="18" eb="19">
      <t>マイ</t>
    </rPh>
    <phoneticPr fontId="1"/>
  </si>
  <si>
    <t>3枚×0.802ｔ</t>
    <rPh sb="1" eb="2">
      <t>マイ</t>
    </rPh>
    <phoneticPr fontId="1"/>
  </si>
  <si>
    <t>3枚×0.802ｔ×2</t>
    <rPh sb="1" eb="2">
      <t>マイ</t>
    </rPh>
    <phoneticPr fontId="1"/>
  </si>
  <si>
    <t>　　集水桝 600×800×500</t>
    <rPh sb="2" eb="3">
      <t>アツ</t>
    </rPh>
    <rPh sb="3" eb="4">
      <t>ミズ</t>
    </rPh>
    <rPh sb="4" eb="5">
      <t>マス</t>
    </rPh>
    <phoneticPr fontId="1"/>
  </si>
  <si>
    <t>基</t>
    <rPh sb="0" eb="1">
      <t>キ</t>
    </rPh>
    <phoneticPr fontId="1"/>
  </si>
  <si>
    <t>　　暗渠工(VP75)</t>
    <rPh sb="2" eb="5">
      <t>アンキョコウ</t>
    </rPh>
    <phoneticPr fontId="1"/>
  </si>
  <si>
    <t>　　民地Co復旧
　</t>
    <rPh sb="2" eb="4">
      <t>ミンチ</t>
    </rPh>
    <rPh sb="6" eb="8">
      <t>フッキュウ</t>
    </rPh>
    <phoneticPr fontId="1"/>
  </si>
  <si>
    <t>図面より</t>
    <rPh sb="0" eb="2">
      <t>ズメン</t>
    </rPh>
    <phoneticPr fontId="1"/>
  </si>
  <si>
    <t>数量計算書より
鋤取り(仮舗装：t=3cm×0.02)</t>
    <rPh sb="8" eb="10">
      <t>スキト</t>
    </rPh>
    <rPh sb="12" eb="13">
      <t>カリ</t>
    </rPh>
    <rPh sb="13" eb="15">
      <t>ホソウ</t>
    </rPh>
    <phoneticPr fontId="1"/>
  </si>
  <si>
    <t>-</t>
    <phoneticPr fontId="1"/>
  </si>
  <si>
    <t>詳細平面図より</t>
    <rPh sb="0" eb="2">
      <t>ショウサイ</t>
    </rPh>
    <rPh sb="2" eb="5">
      <t>ヘイメンズ</t>
    </rPh>
    <phoneticPr fontId="1"/>
  </si>
  <si>
    <t>詳細平面図より</t>
    <rPh sb="0" eb="2">
      <t>ショウサイ</t>
    </rPh>
    <rPh sb="2" eb="5">
      <t>ヘイメンズ</t>
    </rPh>
    <phoneticPr fontId="1"/>
  </si>
  <si>
    <t>・下層路盤 t=15cm  A=2㎡
※表層⑤は車道舗装面積に含めた</t>
    <rPh sb="1" eb="2">
      <t>シタ</t>
    </rPh>
    <rPh sb="2" eb="3">
      <t>ソウ</t>
    </rPh>
    <rPh sb="3" eb="5">
      <t>ロバン</t>
    </rPh>
    <rPh sb="20" eb="22">
      <t>ヒョウソウ</t>
    </rPh>
    <rPh sb="24" eb="26">
      <t>シャドウ</t>
    </rPh>
    <rPh sb="26" eb="28">
      <t>ホソウ</t>
    </rPh>
    <rPh sb="28" eb="30">
      <t>メンセキ</t>
    </rPh>
    <rPh sb="31" eb="32">
      <t>フク</t>
    </rPh>
    <phoneticPr fontId="5"/>
  </si>
  <si>
    <t>・下層路盤 t=15cm  A=1.47㎡
・Co打設 V=0.14m3</t>
    <rPh sb="1" eb="2">
      <t>シタ</t>
    </rPh>
    <rPh sb="2" eb="3">
      <t>ソウ</t>
    </rPh>
    <rPh sb="3" eb="5">
      <t>ロバン</t>
    </rPh>
    <rPh sb="25" eb="27">
      <t>ダセツ</t>
    </rPh>
    <phoneticPr fontId="5"/>
  </si>
  <si>
    <t>　　民地舗装復旧(当初)
　　※神社乗入れ部</t>
    <rPh sb="2" eb="4">
      <t>ミンチ</t>
    </rPh>
    <rPh sb="4" eb="6">
      <t>ホソウ</t>
    </rPh>
    <rPh sb="6" eb="8">
      <t>フッキュウ</t>
    </rPh>
    <rPh sb="9" eb="11">
      <t>トウショ</t>
    </rPh>
    <rPh sb="16" eb="18">
      <t>ジンジャ</t>
    </rPh>
    <rPh sb="18" eb="20">
      <t>ノリイレ</t>
    </rPh>
    <rPh sb="21" eb="22">
      <t>ブ</t>
    </rPh>
    <phoneticPr fontId="1"/>
  </si>
  <si>
    <t>　　民地舗装復旧(変更)
　　※神社乗入れ部</t>
    <rPh sb="2" eb="4">
      <t>ミンチ</t>
    </rPh>
    <rPh sb="4" eb="6">
      <t>ホソウ</t>
    </rPh>
    <rPh sb="6" eb="8">
      <t>フッキュウ</t>
    </rPh>
    <rPh sb="9" eb="11">
      <t>ヘンコウ</t>
    </rPh>
    <rPh sb="16" eb="18">
      <t>ジンジャ</t>
    </rPh>
    <rPh sb="18" eb="20">
      <t>ノリイレ</t>
    </rPh>
    <rPh sb="21" eb="22">
      <t>ブ</t>
    </rPh>
    <phoneticPr fontId="1"/>
  </si>
  <si>
    <t>-</t>
    <phoneticPr fontId="1"/>
  </si>
  <si>
    <t>VPΦ50</t>
    <phoneticPr fontId="1"/>
  </si>
  <si>
    <t>　・VPΦ50</t>
    <phoneticPr fontId="1"/>
  </si>
  <si>
    <t>[床堀-転用土]</t>
    <rPh sb="1" eb="3">
      <t>ユカホリ</t>
    </rPh>
    <rPh sb="4" eb="7">
      <t>テンヨウツチ</t>
    </rPh>
    <phoneticPr fontId="1"/>
  </si>
  <si>
    <t>数量計算書より</t>
    <rPh sb="0" eb="2">
      <t>スウリョウ</t>
    </rPh>
    <rPh sb="2" eb="5">
      <t>ケイサンショ</t>
    </rPh>
    <phoneticPr fontId="5"/>
  </si>
  <si>
    <t>上層路盤 t=10cm</t>
    <rPh sb="0" eb="1">
      <t>ウエ</t>
    </rPh>
    <rPh sb="1" eb="2">
      <t>ソウ</t>
    </rPh>
    <rPh sb="2" eb="4">
      <t>ロバン</t>
    </rPh>
    <phoneticPr fontId="1"/>
  </si>
  <si>
    <t>上層路盤 t=12cm</t>
    <rPh sb="0" eb="1">
      <t>ウエ</t>
    </rPh>
    <rPh sb="1" eb="2">
      <t>ソウ</t>
    </rPh>
    <rPh sb="2" eb="4">
      <t>ロバン</t>
    </rPh>
    <phoneticPr fontId="1"/>
  </si>
  <si>
    <t>数量計算書より
床堀(t=2cm鋤取り)</t>
    <rPh sb="0" eb="2">
      <t>スウリョウ</t>
    </rPh>
    <rPh sb="2" eb="5">
      <t>ケイサンショ</t>
    </rPh>
    <rPh sb="16" eb="18">
      <t>スキト</t>
    </rPh>
    <phoneticPr fontId="1"/>
  </si>
  <si>
    <t>当初設計</t>
    <rPh sb="0" eb="2">
      <t>トウショ</t>
    </rPh>
    <rPh sb="2" eb="4">
      <t>セッケイ</t>
    </rPh>
    <phoneticPr fontId="1"/>
  </si>
  <si>
    <t>変更設計</t>
    <rPh sb="0" eb="2">
      <t>ヘンコウ</t>
    </rPh>
    <rPh sb="2" eb="4">
      <t>セッケイ</t>
    </rPh>
    <phoneticPr fontId="5"/>
  </si>
  <si>
    <t>VS400×500 L=1.55m
U250 L=2.4m(=1.0+1.4)</t>
    <phoneticPr fontId="1"/>
  </si>
  <si>
    <t>埋戻し(山砂)</t>
    <rPh sb="0" eb="2">
      <t>ウマモド</t>
    </rPh>
    <rPh sb="4" eb="6">
      <t>ヤマスナ</t>
    </rPh>
    <phoneticPr fontId="1"/>
  </si>
  <si>
    <t>埋戻し材(山砂)</t>
    <rPh sb="0" eb="2">
      <t>ウメモド</t>
    </rPh>
    <rPh sb="3" eb="4">
      <t>ザイ</t>
    </rPh>
    <rPh sb="5" eb="7">
      <t>ヤマスナ</t>
    </rPh>
    <phoneticPr fontId="1"/>
  </si>
  <si>
    <t>m2</t>
    <phoneticPr fontId="1"/>
  </si>
  <si>
    <t>m3</t>
    <phoneticPr fontId="1"/>
  </si>
  <si>
    <t>　　購入土（山砂)</t>
    <rPh sb="2" eb="4">
      <t>コウニュウ</t>
    </rPh>
    <rPh sb="4" eb="5">
      <t>ツチ</t>
    </rPh>
    <rPh sb="6" eb="8">
      <t>ヤマスナ</t>
    </rPh>
    <phoneticPr fontId="1"/>
  </si>
  <si>
    <t>数量計算書より
山砂</t>
    <rPh sb="8" eb="10">
      <t>ヤマスナ</t>
    </rPh>
    <phoneticPr fontId="1"/>
  </si>
  <si>
    <t xml:space="preserve">       法面整形(盛土)</t>
    <rPh sb="7" eb="9">
      <t>ノリメン</t>
    </rPh>
    <rPh sb="9" eb="11">
      <t>セイケイ</t>
    </rPh>
    <rPh sb="12" eb="14">
      <t>モリツチ</t>
    </rPh>
    <phoneticPr fontId="1"/>
  </si>
  <si>
    <t>法面整形(盛土)</t>
    <rPh sb="0" eb="2">
      <t>ノリメン</t>
    </rPh>
    <rPh sb="2" eb="4">
      <t>セイケイ</t>
    </rPh>
    <rPh sb="5" eb="7">
      <t>モリツチ</t>
    </rPh>
    <phoneticPr fontId="1"/>
  </si>
  <si>
    <t>V=</t>
    <phoneticPr fontId="1"/>
  </si>
  <si>
    <t>　　VPΦ50 布設</t>
    <rPh sb="8" eb="10">
      <t>フセツ</t>
    </rPh>
    <phoneticPr fontId="1"/>
  </si>
  <si>
    <t>As切断(1次-縦断方向)</t>
    <rPh sb="2" eb="4">
      <t>セツダン</t>
    </rPh>
    <rPh sb="6" eb="7">
      <t>ツギ</t>
    </rPh>
    <rPh sb="8" eb="10">
      <t>ジュウダン</t>
    </rPh>
    <rPh sb="10" eb="12">
      <t>ホウコウ</t>
    </rPh>
    <phoneticPr fontId="1"/>
  </si>
  <si>
    <t>As切断(1次-横断方向)</t>
    <rPh sb="2" eb="4">
      <t>セツダン</t>
    </rPh>
    <rPh sb="6" eb="7">
      <t>ツギ</t>
    </rPh>
    <rPh sb="8" eb="10">
      <t>オウダン</t>
    </rPh>
    <rPh sb="10" eb="12">
      <t>ホウコウ</t>
    </rPh>
    <phoneticPr fontId="1"/>
  </si>
  <si>
    <t>As切断(2次-縦断方向)</t>
    <rPh sb="2" eb="4">
      <t>セツダン</t>
    </rPh>
    <rPh sb="6" eb="7">
      <t>ツギ</t>
    </rPh>
    <rPh sb="8" eb="10">
      <t>ジュウダン</t>
    </rPh>
    <rPh sb="10" eb="12">
      <t>ホウコウ</t>
    </rPh>
    <phoneticPr fontId="1"/>
  </si>
  <si>
    <t>As切断(2次-横断方向)</t>
    <rPh sb="2" eb="4">
      <t>セツダン</t>
    </rPh>
    <rPh sb="6" eb="7">
      <t>ツギ</t>
    </rPh>
    <rPh sb="8" eb="10">
      <t>オウダン</t>
    </rPh>
    <rPh sb="10" eb="12">
      <t>ホウコウ</t>
    </rPh>
    <phoneticPr fontId="1"/>
  </si>
  <si>
    <t>m</t>
    <phoneticPr fontId="1"/>
  </si>
  <si>
    <t>L=</t>
    <phoneticPr fontId="1"/>
  </si>
  <si>
    <t>数量計算書より
※縦断方向</t>
    <rPh sb="0" eb="2">
      <t>スウリョウ</t>
    </rPh>
    <rPh sb="2" eb="5">
      <t>ケイサンショ</t>
    </rPh>
    <rPh sb="9" eb="11">
      <t>ジュウダン</t>
    </rPh>
    <rPh sb="11" eb="13">
      <t>ホウコウ</t>
    </rPh>
    <phoneticPr fontId="5"/>
  </si>
  <si>
    <t>数量計算書より
※横断方向</t>
    <rPh sb="9" eb="11">
      <t>オウダン</t>
    </rPh>
    <rPh sb="11" eb="13">
      <t>ホウコウ</t>
    </rPh>
    <phoneticPr fontId="1"/>
  </si>
  <si>
    <t>ｲﾝﾊﾞｰﾄ</t>
    <phoneticPr fontId="1"/>
  </si>
  <si>
    <t>tavg=</t>
    <phoneticPr fontId="1"/>
  </si>
  <si>
    <t>W=</t>
    <phoneticPr fontId="1"/>
  </si>
  <si>
    <t>m3</t>
    <phoneticPr fontId="1"/>
  </si>
  <si>
    <t>横断図-2より</t>
    <rPh sb="0" eb="3">
      <t>オウダンズ</t>
    </rPh>
    <phoneticPr fontId="5"/>
  </si>
  <si>
    <t>断面B</t>
    <rPh sb="0" eb="2">
      <t>ダンメン</t>
    </rPh>
    <phoneticPr fontId="1"/>
  </si>
  <si>
    <t>　・VS300×400</t>
    <phoneticPr fontId="1"/>
  </si>
  <si>
    <t>　・VS300×300</t>
    <phoneticPr fontId="1"/>
  </si>
  <si>
    <t>A=</t>
  </si>
  <si>
    <t>床堀(t=5cm鋤取り)</t>
    <rPh sb="0" eb="2">
      <t>ユカホリ</t>
    </rPh>
    <rPh sb="8" eb="10">
      <t>スキト</t>
    </rPh>
    <phoneticPr fontId="1"/>
  </si>
  <si>
    <t>間詰Co</t>
    <rPh sb="0" eb="2">
      <t>マヅメ</t>
    </rPh>
    <phoneticPr fontId="1"/>
  </si>
  <si>
    <t>As切削(2次-既設)</t>
    <rPh sb="2" eb="4">
      <t>セッサク</t>
    </rPh>
    <rPh sb="6" eb="7">
      <t>ツギ</t>
    </rPh>
    <rPh sb="8" eb="10">
      <t>キセツ</t>
    </rPh>
    <phoneticPr fontId="1"/>
  </si>
  <si>
    <t>本舗装(基層)</t>
    <rPh sb="0" eb="1">
      <t>ホン</t>
    </rPh>
    <rPh sb="1" eb="3">
      <t>ホソウ</t>
    </rPh>
    <rPh sb="4" eb="6">
      <t>キソウ</t>
    </rPh>
    <phoneticPr fontId="1"/>
  </si>
  <si>
    <t>本舗装(表層)</t>
    <rPh sb="0" eb="1">
      <t>ホン</t>
    </rPh>
    <rPh sb="1" eb="3">
      <t>ホソウ</t>
    </rPh>
    <rPh sb="4" eb="6">
      <t>ヒョウソウ</t>
    </rPh>
    <phoneticPr fontId="1"/>
  </si>
  <si>
    <t>β</t>
    <phoneticPr fontId="1"/>
  </si>
  <si>
    <t>　　間詰コンクリート</t>
    <rPh sb="2" eb="4">
      <t>マヅメ</t>
    </rPh>
    <phoneticPr fontId="1"/>
  </si>
  <si>
    <t xml:space="preserve">       As殻運搬（剥ぎ取り）</t>
    <rPh sb="9" eb="10">
      <t>ガラ</t>
    </rPh>
    <rPh sb="10" eb="12">
      <t>ウンパン</t>
    </rPh>
    <rPh sb="13" eb="14">
      <t>ハ</t>
    </rPh>
    <rPh sb="15" eb="16">
      <t>ト</t>
    </rPh>
    <phoneticPr fontId="1"/>
  </si>
  <si>
    <t>＜2次＞
　既設厚み：0.05m</t>
    <rPh sb="2" eb="3">
      <t>ツギ</t>
    </rPh>
    <rPh sb="6" eb="8">
      <t>キセツ</t>
    </rPh>
    <rPh sb="8" eb="9">
      <t>アツ</t>
    </rPh>
    <phoneticPr fontId="5"/>
  </si>
  <si>
    <t xml:space="preserve">       As殻運搬（切削）</t>
    <rPh sb="9" eb="10">
      <t>ガラ</t>
    </rPh>
    <rPh sb="10" eb="12">
      <t>ウンパン</t>
    </rPh>
    <rPh sb="13" eb="15">
      <t>セッサク</t>
    </rPh>
    <phoneticPr fontId="1"/>
  </si>
  <si>
    <t>　　VS 300×300</t>
    <phoneticPr fontId="5"/>
  </si>
  <si>
    <t>Co取り壊し(有筋)</t>
    <rPh sb="2" eb="3">
      <t>ト</t>
    </rPh>
    <rPh sb="4" eb="5">
      <t>コワ</t>
    </rPh>
    <rPh sb="7" eb="9">
      <t>ユウキン</t>
    </rPh>
    <phoneticPr fontId="1"/>
  </si>
  <si>
    <t>Co取り壊し(無筋)</t>
    <rPh sb="2" eb="3">
      <t>ト</t>
    </rPh>
    <rPh sb="4" eb="5">
      <t>コワ</t>
    </rPh>
    <rPh sb="7" eb="9">
      <t>ムキン</t>
    </rPh>
    <phoneticPr fontId="1"/>
  </si>
  <si>
    <t>m3</t>
    <phoneticPr fontId="1"/>
  </si>
  <si>
    <t>　　本舗装　基層
       ②As t=5cm</t>
    <rPh sb="2" eb="3">
      <t>ホン</t>
    </rPh>
    <rPh sb="3" eb="5">
      <t>ホソウ</t>
    </rPh>
    <rPh sb="6" eb="8">
      <t>キソウ</t>
    </rPh>
    <phoneticPr fontId="1"/>
  </si>
  <si>
    <t>　　仮舗装　表層
       ②As t=5cm</t>
    <rPh sb="2" eb="5">
      <t>カリホソウ</t>
    </rPh>
    <rPh sb="6" eb="8">
      <t>ヒョウソウ</t>
    </rPh>
    <phoneticPr fontId="1"/>
  </si>
  <si>
    <t>【ｲﾝﾊﾞｰﾄｺﾝｸﾘｰﾄ計算表】</t>
    <rPh sb="13" eb="16">
      <t>ケイサンヒョウ</t>
    </rPh>
    <phoneticPr fontId="1"/>
  </si>
  <si>
    <t>VS300×300</t>
    <phoneticPr fontId="1"/>
  </si>
  <si>
    <t>L</t>
    <phoneticPr fontId="1"/>
  </si>
  <si>
    <t>t(MAX)</t>
    <phoneticPr fontId="1"/>
  </si>
  <si>
    <t>t(min)</t>
    <phoneticPr fontId="1"/>
  </si>
  <si>
    <t>t(avg)</t>
    <phoneticPr fontId="1"/>
  </si>
  <si>
    <t>A</t>
    <phoneticPr fontId="1"/>
  </si>
  <si>
    <t>ΣA=</t>
    <phoneticPr fontId="1"/>
  </si>
  <si>
    <t>ｍ2</t>
    <phoneticPr fontId="1"/>
  </si>
  <si>
    <t>日数計算表より</t>
    <rPh sb="0" eb="5">
      <t>ニッスウケイサンヒョウ</t>
    </rPh>
    <phoneticPr fontId="1"/>
  </si>
  <si>
    <t>　　Co切断</t>
    <rPh sb="4" eb="6">
      <t>セツダン</t>
    </rPh>
    <phoneticPr fontId="1"/>
  </si>
  <si>
    <t>Co切断(縦断方向)</t>
    <rPh sb="2" eb="4">
      <t>セツダン</t>
    </rPh>
    <rPh sb="5" eb="7">
      <t>ジュウダン</t>
    </rPh>
    <rPh sb="7" eb="9">
      <t>ホウコウ</t>
    </rPh>
    <phoneticPr fontId="1"/>
  </si>
  <si>
    <t>Co切断(横断方向)</t>
    <rPh sb="2" eb="4">
      <t>セツダン</t>
    </rPh>
    <rPh sb="5" eb="7">
      <t>オウダン</t>
    </rPh>
    <rPh sb="7" eb="9">
      <t>ホウコウ</t>
    </rPh>
    <phoneticPr fontId="1"/>
  </si>
  <si>
    <t>　既設厚み：0.10m</t>
    <rPh sb="1" eb="3">
      <t>キセツ</t>
    </rPh>
    <rPh sb="3" eb="4">
      <t>アツ</t>
    </rPh>
    <phoneticPr fontId="5"/>
  </si>
  <si>
    <t xml:space="preserve">      Co(有筋)殻運搬</t>
    <rPh sb="9" eb="11">
      <t>ユウキン</t>
    </rPh>
    <rPh sb="12" eb="13">
      <t>ガラ</t>
    </rPh>
    <rPh sb="13" eb="15">
      <t>ウンパン</t>
    </rPh>
    <phoneticPr fontId="1"/>
  </si>
  <si>
    <t xml:space="preserve">      Co(無筋)殻運搬</t>
    <rPh sb="9" eb="11">
      <t>ムキン</t>
    </rPh>
    <rPh sb="12" eb="13">
      <t>ガラ</t>
    </rPh>
    <rPh sb="13" eb="15">
      <t>ウンパン</t>
    </rPh>
    <phoneticPr fontId="1"/>
  </si>
  <si>
    <t>　　Co(有筋)取り壊し
       ※小規模　ｔ＝10㎝</t>
    <rPh sb="5" eb="7">
      <t>ユウキン</t>
    </rPh>
    <rPh sb="8" eb="9">
      <t>ト</t>
    </rPh>
    <rPh sb="10" eb="11">
      <t>コワ</t>
    </rPh>
    <rPh sb="21" eb="24">
      <t>ショウキボ</t>
    </rPh>
    <phoneticPr fontId="1"/>
  </si>
  <si>
    <t>　　Co(無筋)剝ぎ取り
       ※小規模　ｔ＝10㎝</t>
    <rPh sb="5" eb="7">
      <t>ムキン</t>
    </rPh>
    <rPh sb="8" eb="9">
      <t>ハ</t>
    </rPh>
    <rPh sb="10" eb="11">
      <t>ト</t>
    </rPh>
    <rPh sb="21" eb="24">
      <t>ショウキボ</t>
    </rPh>
    <phoneticPr fontId="1"/>
  </si>
  <si>
    <t>Co剥ぎ取り(無筋)</t>
    <rPh sb="2" eb="3">
      <t>ハ</t>
    </rPh>
    <rPh sb="4" eb="5">
      <t>ト</t>
    </rPh>
    <rPh sb="7" eb="9">
      <t>ムキン</t>
    </rPh>
    <phoneticPr fontId="1"/>
  </si>
  <si>
    <t>ｍ3</t>
    <phoneticPr fontId="1"/>
  </si>
  <si>
    <t>As殻運搬×2.5</t>
    <rPh sb="2" eb="3">
      <t>ガラ</t>
    </rPh>
    <rPh sb="3" eb="5">
      <t>ウンパン</t>
    </rPh>
    <phoneticPr fontId="5"/>
  </si>
  <si>
    <t xml:space="preserve">       Co(有筋)殻処分</t>
    <rPh sb="10" eb="12">
      <t>ユウキン</t>
    </rPh>
    <rPh sb="13" eb="14">
      <t>ガラ</t>
    </rPh>
    <rPh sb="14" eb="16">
      <t>ショブン</t>
    </rPh>
    <phoneticPr fontId="1"/>
  </si>
  <si>
    <t xml:space="preserve">       Co(無筋)殻処分</t>
    <rPh sb="10" eb="12">
      <t>ムキン</t>
    </rPh>
    <rPh sb="13" eb="14">
      <t>ガラ</t>
    </rPh>
    <rPh sb="14" eb="16">
      <t>ショブン</t>
    </rPh>
    <phoneticPr fontId="1"/>
  </si>
  <si>
    <t>　仮設工</t>
    <rPh sb="1" eb="3">
      <t>カセツ</t>
    </rPh>
    <rPh sb="3" eb="4">
      <t>コウ</t>
    </rPh>
    <phoneticPr fontId="5"/>
  </si>
  <si>
    <t>　仮設材運搬費</t>
    <rPh sb="1" eb="3">
      <t>カセツ</t>
    </rPh>
    <rPh sb="3" eb="4">
      <t>ザイ</t>
    </rPh>
    <rPh sb="4" eb="7">
      <t>ウンパンヒ</t>
    </rPh>
    <phoneticPr fontId="5"/>
  </si>
  <si>
    <t>　　仮設材の運搬</t>
    <rPh sb="2" eb="5">
      <t>カセツザイ</t>
    </rPh>
    <rPh sb="6" eb="8">
      <t>ウンパン</t>
    </rPh>
    <phoneticPr fontId="1"/>
  </si>
  <si>
    <t>　　仮設材の積込取り卸し</t>
    <rPh sb="2" eb="5">
      <t>カセツザイ</t>
    </rPh>
    <rPh sb="6" eb="8">
      <t>ツミコミ</t>
    </rPh>
    <rPh sb="8" eb="9">
      <t>ト</t>
    </rPh>
    <rPh sb="10" eb="11">
      <t>オロ</t>
    </rPh>
    <phoneticPr fontId="1"/>
  </si>
  <si>
    <t>　区画線工</t>
    <rPh sb="1" eb="4">
      <t>クカクセン</t>
    </rPh>
    <rPh sb="4" eb="5">
      <t>コウ</t>
    </rPh>
    <phoneticPr fontId="5"/>
  </si>
  <si>
    <t>　　蓋設置(VS300-Co)</t>
    <rPh sb="2" eb="3">
      <t>フタ</t>
    </rPh>
    <rPh sb="3" eb="5">
      <t>セッチ</t>
    </rPh>
    <phoneticPr fontId="5"/>
  </si>
  <si>
    <t>　　蓋設置(VS300-Gr)</t>
    <rPh sb="2" eb="3">
      <t>フタ</t>
    </rPh>
    <rPh sb="3" eb="5">
      <t>セッチ</t>
    </rPh>
    <phoneticPr fontId="1"/>
  </si>
  <si>
    <t>L(VS300)×0.8</t>
    <phoneticPr fontId="1"/>
  </si>
  <si>
    <t>L(VS300)×0.2</t>
    <phoneticPr fontId="1"/>
  </si>
  <si>
    <t>断面D</t>
    <rPh sb="0" eb="2">
      <t>ダンメン</t>
    </rPh>
    <phoneticPr fontId="1"/>
  </si>
  <si>
    <t>　・桝■500×600</t>
    <rPh sb="2" eb="3">
      <t>マス</t>
    </rPh>
    <phoneticPr fontId="1"/>
  </si>
  <si>
    <t>　・桝■500×700</t>
    <rPh sb="2" eb="3">
      <t>マス</t>
    </rPh>
    <phoneticPr fontId="1"/>
  </si>
  <si>
    <t>　・CSBφ300(車道)</t>
    <rPh sb="10" eb="12">
      <t>シャドウ</t>
    </rPh>
    <phoneticPr fontId="1"/>
  </si>
  <si>
    <t>　・CSBφ300(歩道)</t>
    <rPh sb="10" eb="12">
      <t>ホドウ</t>
    </rPh>
    <phoneticPr fontId="1"/>
  </si>
  <si>
    <t>As剝取(2次-既設)</t>
    <rPh sb="2" eb="3">
      <t>ハ</t>
    </rPh>
    <rPh sb="3" eb="4">
      <t>ト</t>
    </rPh>
    <rPh sb="6" eb="7">
      <t>ツギ</t>
    </rPh>
    <rPh sb="8" eb="10">
      <t>キセツ</t>
    </rPh>
    <phoneticPr fontId="1"/>
  </si>
  <si>
    <t>上層路盤 t=20cm</t>
    <rPh sb="0" eb="1">
      <t>ウエ</t>
    </rPh>
    <rPh sb="1" eb="2">
      <t>ソウ</t>
    </rPh>
    <rPh sb="2" eb="4">
      <t>ロバン</t>
    </rPh>
    <phoneticPr fontId="1"/>
  </si>
  <si>
    <t>計画平面図より</t>
    <rPh sb="0" eb="5">
      <t>ケイカクヘイメンズ</t>
    </rPh>
    <phoneticPr fontId="5"/>
  </si>
  <si>
    <t>　　As剥ぎ取り(1次-歩道)　
       ※小規模　ｔ＝4㎝</t>
    <rPh sb="4" eb="5">
      <t>ハ</t>
    </rPh>
    <rPh sb="6" eb="7">
      <t>ト</t>
    </rPh>
    <rPh sb="10" eb="11">
      <t>ツギ</t>
    </rPh>
    <rPh sb="12" eb="14">
      <t>ホドウ</t>
    </rPh>
    <rPh sb="25" eb="28">
      <t>ショウキボ</t>
    </rPh>
    <phoneticPr fontId="1"/>
  </si>
  <si>
    <t>　　As剥ぎ取り(1次-車道)　
       ※小規模　ｔ＝10㎝</t>
    <rPh sb="4" eb="5">
      <t>ハ</t>
    </rPh>
    <rPh sb="6" eb="7">
      <t>ト</t>
    </rPh>
    <rPh sb="10" eb="11">
      <t>ツギ</t>
    </rPh>
    <rPh sb="12" eb="14">
      <t>シャドウ</t>
    </rPh>
    <rPh sb="25" eb="28">
      <t>ショウキボ</t>
    </rPh>
    <phoneticPr fontId="1"/>
  </si>
  <si>
    <t>As剥取(1次-歩道)</t>
    <rPh sb="2" eb="3">
      <t>ハ</t>
    </rPh>
    <rPh sb="3" eb="4">
      <t>ト</t>
    </rPh>
    <rPh sb="6" eb="7">
      <t>ツギ</t>
    </rPh>
    <rPh sb="8" eb="10">
      <t>ホドウ</t>
    </rPh>
    <phoneticPr fontId="1"/>
  </si>
  <si>
    <t>As剥取(1次-車道)</t>
    <rPh sb="2" eb="3">
      <t>ハ</t>
    </rPh>
    <rPh sb="3" eb="4">
      <t>ト</t>
    </rPh>
    <rPh sb="6" eb="7">
      <t>ツギ</t>
    </rPh>
    <rPh sb="8" eb="10">
      <t>シャドウ</t>
    </rPh>
    <phoneticPr fontId="1"/>
  </si>
  <si>
    <t>　　As剥ぎ取り(2次-車道-仮舗)
       ※小規模　ｔ＝5㎝</t>
    <rPh sb="4" eb="5">
      <t>ハ</t>
    </rPh>
    <rPh sb="6" eb="7">
      <t>ト</t>
    </rPh>
    <rPh sb="10" eb="11">
      <t>ツギ</t>
    </rPh>
    <rPh sb="12" eb="14">
      <t>シャドウ</t>
    </rPh>
    <rPh sb="15" eb="16">
      <t>カリ</t>
    </rPh>
    <rPh sb="16" eb="17">
      <t>ホ</t>
    </rPh>
    <rPh sb="27" eb="30">
      <t>ショウキボ</t>
    </rPh>
    <phoneticPr fontId="1"/>
  </si>
  <si>
    <t>　　As切削(2次-車道-既設)
       ※小規模　ｔ＝5㎝</t>
    <rPh sb="4" eb="6">
      <t>セッサク</t>
    </rPh>
    <rPh sb="8" eb="9">
      <t>ツギ</t>
    </rPh>
    <rPh sb="10" eb="12">
      <t>シャドウ</t>
    </rPh>
    <rPh sb="13" eb="15">
      <t>キセツ</t>
    </rPh>
    <rPh sb="25" eb="28">
      <t>ショウキボ</t>
    </rPh>
    <phoneticPr fontId="1"/>
  </si>
  <si>
    <t>&lt;1次&gt;
　厚み：歩道0.04m、車道0.10m
＜2次＞
　仮舗厚み：0.05m</t>
    <rPh sb="2" eb="3">
      <t>ツギ</t>
    </rPh>
    <rPh sb="6" eb="7">
      <t>アツ</t>
    </rPh>
    <rPh sb="9" eb="11">
      <t>ホドウ</t>
    </rPh>
    <rPh sb="17" eb="19">
      <t>シャドウ</t>
    </rPh>
    <rPh sb="27" eb="28">
      <t>ツギ</t>
    </rPh>
    <rPh sb="31" eb="32">
      <t>カリ</t>
    </rPh>
    <rPh sb="32" eb="33">
      <t>ホ</t>
    </rPh>
    <rPh sb="33" eb="34">
      <t>アツ</t>
    </rPh>
    <phoneticPr fontId="5"/>
  </si>
  <si>
    <t>　　VS 300×400</t>
    <phoneticPr fontId="1"/>
  </si>
  <si>
    <t>　　桝■500×600</t>
    <rPh sb="2" eb="3">
      <t>マス</t>
    </rPh>
    <phoneticPr fontId="1"/>
  </si>
  <si>
    <t>　　桝■500×700</t>
    <rPh sb="2" eb="3">
      <t>マス</t>
    </rPh>
    <phoneticPr fontId="1"/>
  </si>
  <si>
    <t>　　CSBφ300</t>
    <phoneticPr fontId="1"/>
  </si>
  <si>
    <t>VS300×400</t>
    <phoneticPr fontId="1"/>
  </si>
  <si>
    <t>　　上層路盤(車道)
       M-40 t=15cm(t=20㎝)</t>
    <rPh sb="2" eb="4">
      <t>ジョウソウ</t>
    </rPh>
    <rPh sb="4" eb="6">
      <t>ロバン</t>
    </rPh>
    <rPh sb="7" eb="9">
      <t>シャドウ</t>
    </rPh>
    <phoneticPr fontId="1"/>
  </si>
  <si>
    <t xml:space="preserve">       本舗装(車道)　表層
　　※ｵｰﾊﾞｰﾚｲ
　　⑦As t=5cm</t>
    <rPh sb="7" eb="8">
      <t>ホン</t>
    </rPh>
    <rPh sb="8" eb="10">
      <t>ホソウ</t>
    </rPh>
    <rPh sb="11" eb="13">
      <t>シャドウ</t>
    </rPh>
    <rPh sb="15" eb="17">
      <t>ヒョウソウ</t>
    </rPh>
    <phoneticPr fontId="1"/>
  </si>
  <si>
    <t xml:space="preserve">       本舗装(歩道)　表層
　　⑮As t=4cm</t>
    <rPh sb="7" eb="8">
      <t>ホン</t>
    </rPh>
    <rPh sb="8" eb="10">
      <t>ホソウ</t>
    </rPh>
    <rPh sb="11" eb="13">
      <t>ホドウ</t>
    </rPh>
    <rPh sb="15" eb="17">
      <t>ヒョウソウ</t>
    </rPh>
    <phoneticPr fontId="1"/>
  </si>
  <si>
    <t>　　埋め戻し
       ※(小規模)
　　※ARC-40</t>
    <rPh sb="2" eb="3">
      <t>ウ</t>
    </rPh>
    <rPh sb="4" eb="5">
      <t>モド</t>
    </rPh>
    <rPh sb="16" eb="19">
      <t>ショウキボ</t>
    </rPh>
    <phoneticPr fontId="1"/>
  </si>
  <si>
    <t>ｍ3</t>
    <phoneticPr fontId="1"/>
  </si>
  <si>
    <t>本復旧面積-As剥ぎ取り(2次-車道-仮舗)
140.00-22.86＝117.14</t>
    <rPh sb="0" eb="1">
      <t>ホン</t>
    </rPh>
    <rPh sb="1" eb="3">
      <t>フッキュウ</t>
    </rPh>
    <rPh sb="3" eb="5">
      <t>メンセキ</t>
    </rPh>
    <rPh sb="8" eb="9">
      <t>ハ</t>
    </rPh>
    <rPh sb="10" eb="11">
      <t>ト</t>
    </rPh>
    <rPh sb="14" eb="15">
      <t>ジ</t>
    </rPh>
    <rPh sb="16" eb="18">
      <t>シャドウ</t>
    </rPh>
    <rPh sb="19" eb="20">
      <t>カリ</t>
    </rPh>
    <rPh sb="20" eb="21">
      <t>ホ</t>
    </rPh>
    <phoneticPr fontId="5"/>
  </si>
  <si>
    <t>下層路盤 t=15cm</t>
    <rPh sb="0" eb="1">
      <t>シタ</t>
    </rPh>
    <rPh sb="1" eb="2">
      <t>ソウ</t>
    </rPh>
    <rPh sb="2" eb="4">
      <t>ロバン</t>
    </rPh>
    <phoneticPr fontId="1"/>
  </si>
  <si>
    <t>下層路盤 t=25cm</t>
    <rPh sb="0" eb="1">
      <t>シタ</t>
    </rPh>
    <rPh sb="1" eb="2">
      <t>ソウ</t>
    </rPh>
    <rPh sb="2" eb="4">
      <t>ロバン</t>
    </rPh>
    <phoneticPr fontId="1"/>
  </si>
  <si>
    <t>縦断図より
1.4×0.3＝0.42</t>
    <rPh sb="0" eb="3">
      <t>ジュウダンズ</t>
    </rPh>
    <phoneticPr fontId="1"/>
  </si>
  <si>
    <t>　付帯工</t>
    <rPh sb="1" eb="4">
      <t>フタイコウ</t>
    </rPh>
    <phoneticPr fontId="5"/>
  </si>
  <si>
    <t>　　購入土 ARC-40</t>
    <rPh sb="2" eb="4">
      <t>コウニュウ</t>
    </rPh>
    <rPh sb="4" eb="5">
      <t>ツチ</t>
    </rPh>
    <phoneticPr fontId="1"/>
  </si>
  <si>
    <t>　　道路付属施設工</t>
    <rPh sb="2" eb="4">
      <t>ドウロ</t>
    </rPh>
    <rPh sb="4" eb="6">
      <t>フゾク</t>
    </rPh>
    <rPh sb="6" eb="8">
      <t>シセツ</t>
    </rPh>
    <rPh sb="8" eb="9">
      <t>コウ</t>
    </rPh>
    <phoneticPr fontId="1"/>
  </si>
  <si>
    <t>・デリネーターポール　N=2本
・歩車道境界ブロック Fa-20　L=2.0m
・　　　　〃　　　　 Fc-2  　L=4.0m
・視覚障害者用誘導表示(線状) L=2.0m
・　　　　〃　　　　　(点状) N=7枚</t>
    <rPh sb="14" eb="15">
      <t>ホン</t>
    </rPh>
    <rPh sb="17" eb="22">
      <t>ホシャドウキョウカイ</t>
    </rPh>
    <rPh sb="66" eb="70">
      <t>シカクショウガイ</t>
    </rPh>
    <rPh sb="70" eb="71">
      <t>シャ</t>
    </rPh>
    <rPh sb="71" eb="72">
      <t>ヨウ</t>
    </rPh>
    <rPh sb="72" eb="76">
      <t>ユウドウヒョウジ</t>
    </rPh>
    <rPh sb="100" eb="102">
      <t>テンジョウ</t>
    </rPh>
    <rPh sb="107" eb="108">
      <t>マイ</t>
    </rPh>
    <phoneticPr fontId="1"/>
  </si>
  <si>
    <t>　　下層路盤(車道)
       ARC-40 t=25cm</t>
    <rPh sb="2" eb="4">
      <t>シタソウ</t>
    </rPh>
    <rPh sb="4" eb="6">
      <t>ロバン</t>
    </rPh>
    <rPh sb="7" eb="9">
      <t>シャドウ</t>
    </rPh>
    <phoneticPr fontId="1"/>
  </si>
  <si>
    <t>　　下層路盤(歩道)
       ARC-40 t=15cm</t>
    <rPh sb="2" eb="4">
      <t>シタソウ</t>
    </rPh>
    <rPh sb="4" eb="6">
      <t>ロバン</t>
    </rPh>
    <rPh sb="7" eb="9">
      <t>ホドウ</t>
    </rPh>
    <phoneticPr fontId="1"/>
  </si>
  <si>
    <t>3枚×19日</t>
    <rPh sb="1" eb="2">
      <t>マイ</t>
    </rPh>
    <rPh sb="5" eb="6">
      <t>ニチ</t>
    </rPh>
    <phoneticPr fontId="1"/>
  </si>
  <si>
    <t>　　外側線　ペイント式
　　実線　W＝150mm　</t>
    <rPh sb="2" eb="5">
      <t>ガイソクセン</t>
    </rPh>
    <rPh sb="14" eb="16">
      <t>ジッセン</t>
    </rPh>
    <phoneticPr fontId="1"/>
  </si>
  <si>
    <t>　　ダイヤモンド　溶融式
　　記号　W＝150mm　</t>
    <rPh sb="15" eb="17">
      <t>キゴウ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</si>
</sst>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&quot;L=&quot;0.0&quot;m&quot;"/>
    <numFmt numFmtId="177" formatCode="0.0_ "/>
    <numFmt numFmtId="178" formatCode="0.00_ "/>
    <numFmt numFmtId="179" formatCode="0.00_);[Red]\(0.00\)"/>
    <numFmt numFmtId="180" formatCode="0_);[Red]\(0\)"/>
    <numFmt numFmtId="181" formatCode="0_ "/>
    <numFmt numFmtId="182" formatCode="&quot;ΣL=&quot;0.0&quot;m&quot;"/>
    <numFmt numFmtId="183" formatCode="0.0_);[Red]\(0.0\)"/>
    <numFmt numFmtId="184" formatCode="0.0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0.5"/>
      <name val="ＭＳ 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10.5"/>
      <color rgb="FFFF000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9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8" fillId="2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/>
    </xf>
    <xf numFmtId="0" fontId="11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7" fillId="0" borderId="5" xfId="1" applyFont="1" applyBorder="1" applyAlignment="1">
      <alignment horizontal="left" vertical="center"/>
    </xf>
    <xf numFmtId="0" fontId="8" fillId="2" borderId="5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1" xfId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8" fillId="0" borderId="3" xfId="1" applyFont="1" applyFill="1" applyBorder="1" applyAlignment="1">
      <alignment horizontal="left" vertical="center"/>
    </xf>
    <xf numFmtId="0" fontId="11" fillId="0" borderId="0" xfId="1" applyFont="1" applyFill="1" applyAlignment="1">
      <alignment vertical="center"/>
    </xf>
    <xf numFmtId="177" fontId="0" fillId="0" borderId="2" xfId="0" applyNumberFormat="1" applyBorder="1">
      <alignment vertical="center"/>
    </xf>
    <xf numFmtId="178" fontId="0" fillId="0" borderId="5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13" fillId="0" borderId="9" xfId="0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13" fillId="0" borderId="14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179" fontId="13" fillId="0" borderId="5" xfId="0" applyNumberFormat="1" applyFont="1" applyBorder="1" applyAlignment="1">
      <alignment horizontal="center" vertical="center"/>
    </xf>
    <xf numFmtId="179" fontId="0" fillId="0" borderId="0" xfId="0" applyNumberFormat="1" applyBorder="1">
      <alignment vertical="center"/>
    </xf>
    <xf numFmtId="178" fontId="8" fillId="2" borderId="5" xfId="1" applyNumberFormat="1" applyFont="1" applyFill="1" applyBorder="1" applyAlignment="1">
      <alignment vertical="center" wrapText="1"/>
    </xf>
    <xf numFmtId="178" fontId="7" fillId="0" borderId="5" xfId="1" applyNumberFormat="1" applyFont="1" applyFill="1" applyBorder="1" applyAlignment="1">
      <alignment vertical="center" wrapText="1"/>
    </xf>
    <xf numFmtId="178" fontId="6" fillId="0" borderId="0" xfId="1" applyNumberFormat="1" applyFont="1" applyFill="1" applyAlignment="1">
      <alignment vertical="center"/>
    </xf>
    <xf numFmtId="178" fontId="7" fillId="0" borderId="2" xfId="1" applyNumberFormat="1" applyFont="1" applyFill="1" applyBorder="1" applyAlignment="1">
      <alignment vertical="center" wrapText="1"/>
    </xf>
    <xf numFmtId="178" fontId="7" fillId="2" borderId="5" xfId="1" applyNumberFormat="1" applyFont="1" applyFill="1" applyBorder="1" applyAlignment="1">
      <alignment vertical="center" wrapText="1"/>
    </xf>
    <xf numFmtId="178" fontId="7" fillId="0" borderId="0" xfId="1" applyNumberFormat="1" applyFont="1" applyAlignment="1">
      <alignment vertical="center"/>
    </xf>
    <xf numFmtId="178" fontId="7" fillId="0" borderId="0" xfId="1" applyNumberFormat="1" applyFont="1" applyAlignment="1">
      <alignment vertical="center" wrapText="1"/>
    </xf>
    <xf numFmtId="180" fontId="7" fillId="0" borderId="2" xfId="1" applyNumberFormat="1" applyFont="1" applyFill="1" applyBorder="1" applyAlignment="1">
      <alignment vertical="center" wrapText="1"/>
    </xf>
    <xf numFmtId="181" fontId="7" fillId="0" borderId="2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4" xfId="0" applyFont="1" applyFill="1" applyBorder="1" applyAlignment="1">
      <alignment horizontal="center" vertical="center"/>
    </xf>
    <xf numFmtId="0" fontId="7" fillId="0" borderId="7" xfId="1" applyFont="1" applyFill="1" applyBorder="1" applyAlignment="1">
      <alignment vertical="center" wrapText="1"/>
    </xf>
    <xf numFmtId="0" fontId="0" fillId="0" borderId="18" xfId="0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78" fontId="8" fillId="2" borderId="3" xfId="1" applyNumberFormat="1" applyFont="1" applyFill="1" applyBorder="1" applyAlignment="1">
      <alignment vertical="center" wrapText="1"/>
    </xf>
    <xf numFmtId="178" fontId="7" fillId="0" borderId="3" xfId="1" applyNumberFormat="1" applyFont="1" applyFill="1" applyBorder="1" applyAlignment="1">
      <alignment vertical="center" wrapText="1"/>
    </xf>
    <xf numFmtId="178" fontId="8" fillId="0" borderId="3" xfId="1" applyNumberFormat="1" applyFont="1" applyFill="1" applyBorder="1" applyAlignment="1">
      <alignment vertical="center" wrapText="1"/>
    </xf>
    <xf numFmtId="181" fontId="7" fillId="0" borderId="3" xfId="1" applyNumberFormat="1" applyFont="1" applyFill="1" applyBorder="1" applyAlignment="1">
      <alignment horizontal="right" vertical="center" wrapText="1"/>
    </xf>
    <xf numFmtId="178" fontId="16" fillId="0" borderId="3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0" fontId="17" fillId="0" borderId="0" xfId="1" applyFont="1" applyFill="1" applyAlignment="1">
      <alignment vertical="center"/>
    </xf>
    <xf numFmtId="0" fontId="7" fillId="0" borderId="5" xfId="1" applyFont="1" applyFill="1" applyBorder="1" applyAlignment="1">
      <alignment horizontal="left" vertical="center" wrapText="1"/>
    </xf>
    <xf numFmtId="181" fontId="15" fillId="0" borderId="2" xfId="1" applyNumberFormat="1" applyFont="1" applyFill="1" applyBorder="1" applyAlignment="1">
      <alignment horizontal="right" vertical="center" wrapText="1"/>
    </xf>
    <xf numFmtId="181" fontId="7" fillId="0" borderId="2" xfId="1" applyNumberFormat="1" applyFont="1" applyFill="1" applyBorder="1" applyAlignment="1">
      <alignment horizontal="right" vertical="center" wrapText="1"/>
    </xf>
    <xf numFmtId="0" fontId="7" fillId="0" borderId="5" xfId="1" applyFont="1" applyBorder="1" applyAlignment="1">
      <alignment horizontal="center" vertical="center"/>
    </xf>
    <xf numFmtId="178" fontId="7" fillId="0" borderId="3" xfId="1" applyNumberFormat="1" applyFont="1" applyBorder="1" applyAlignment="1">
      <alignment horizontal="center" vertical="center"/>
    </xf>
    <xf numFmtId="0" fontId="7" fillId="0" borderId="19" xfId="1" applyFont="1" applyFill="1" applyBorder="1" applyAlignment="1">
      <alignment vertical="center" wrapText="1"/>
    </xf>
    <xf numFmtId="178" fontId="7" fillId="0" borderId="21" xfId="1" applyNumberFormat="1" applyFont="1" applyFill="1" applyBorder="1" applyAlignment="1">
      <alignment vertical="center" wrapText="1"/>
    </xf>
    <xf numFmtId="178" fontId="7" fillId="0" borderId="8" xfId="1" applyNumberFormat="1" applyFont="1" applyFill="1" applyBorder="1" applyAlignment="1">
      <alignment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vertical="center" wrapText="1"/>
    </xf>
    <xf numFmtId="178" fontId="7" fillId="0" borderId="22" xfId="1" applyNumberFormat="1" applyFont="1" applyFill="1" applyBorder="1" applyAlignment="1">
      <alignment vertical="center" wrapText="1"/>
    </xf>
    <xf numFmtId="0" fontId="18" fillId="0" borderId="20" xfId="1" applyFont="1" applyFill="1" applyBorder="1" applyAlignment="1">
      <alignment vertical="center" wrapText="1"/>
    </xf>
    <xf numFmtId="0" fontId="7" fillId="0" borderId="7" xfId="1" applyFont="1" applyFill="1" applyBorder="1" applyAlignment="1">
      <alignment horizontal="left" vertical="center" wrapText="1"/>
    </xf>
    <xf numFmtId="178" fontId="7" fillId="0" borderId="8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178" fontId="0" fillId="0" borderId="2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5" xfId="0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22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21" xfId="0" applyBorder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1" xfId="1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3" fillId="0" borderId="28" xfId="0" applyFont="1" applyBorder="1">
      <alignment vertical="center"/>
    </xf>
    <xf numFmtId="0" fontId="13" fillId="0" borderId="29" xfId="0" applyFont="1" applyBorder="1" applyAlignment="1">
      <alignment horizontal="right" vertical="center"/>
    </xf>
    <xf numFmtId="179" fontId="13" fillId="0" borderId="30" xfId="0" applyNumberFormat="1" applyFont="1" applyBorder="1" applyAlignment="1">
      <alignment horizontal="center" vertical="center"/>
    </xf>
    <xf numFmtId="0" fontId="13" fillId="0" borderId="31" xfId="0" applyFont="1" applyBorder="1">
      <alignment vertical="center"/>
    </xf>
    <xf numFmtId="181" fontId="9" fillId="0" borderId="2" xfId="1" applyNumberFormat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/>
    </xf>
    <xf numFmtId="178" fontId="7" fillId="0" borderId="3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3" xfId="1" applyFont="1" applyBorder="1" applyAlignment="1">
      <alignment horizontal="left" vertical="center"/>
    </xf>
    <xf numFmtId="0" fontId="8" fillId="2" borderId="3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183" fontId="7" fillId="0" borderId="2" xfId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84" fontId="0" fillId="0" borderId="1" xfId="0" applyNumberFormat="1" applyBorder="1">
      <alignment vertical="center"/>
    </xf>
    <xf numFmtId="184" fontId="0" fillId="0" borderId="0" xfId="0" applyNumberFormat="1">
      <alignment vertical="center"/>
    </xf>
    <xf numFmtId="0" fontId="7" fillId="0" borderId="2" xfId="1" applyFont="1" applyFill="1" applyBorder="1" applyAlignment="1">
      <alignment horizontal="right" vertical="center" wrapText="1"/>
    </xf>
    <xf numFmtId="0" fontId="7" fillId="0" borderId="2" xfId="1" applyFont="1" applyFill="1" applyBorder="1" applyAlignment="1">
      <alignment horizontal="right" vertical="center"/>
    </xf>
    <xf numFmtId="181" fontId="7" fillId="0" borderId="2" xfId="1" applyNumberFormat="1" applyFont="1" applyFill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80" fontId="7" fillId="0" borderId="20" xfId="1" applyNumberFormat="1" applyFont="1" applyFill="1" applyBorder="1" applyAlignment="1">
      <alignment horizontal="right" vertical="center" wrapText="1"/>
    </xf>
    <xf numFmtId="0" fontId="7" fillId="0" borderId="22" xfId="1" applyFont="1" applyFill="1" applyBorder="1" applyAlignment="1">
      <alignment horizontal="left" vertical="center"/>
    </xf>
    <xf numFmtId="180" fontId="7" fillId="0" borderId="20" xfId="1" applyNumberFormat="1" applyFont="1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19" fillId="4" borderId="1" xfId="0" applyFont="1" applyFill="1" applyBorder="1">
      <alignment vertical="center"/>
    </xf>
    <xf numFmtId="2" fontId="0" fillId="0" borderId="1" xfId="0" applyNumberFormat="1" applyBorder="1">
      <alignment vertical="center"/>
    </xf>
    <xf numFmtId="0" fontId="7" fillId="0" borderId="20" xfId="1" applyFont="1" applyFill="1" applyBorder="1" applyAlignment="1">
      <alignment horizontal="left" vertical="center" wrapText="1"/>
    </xf>
    <xf numFmtId="177" fontId="7" fillId="0" borderId="2" xfId="1" applyNumberFormat="1" applyFont="1" applyFill="1" applyBorder="1" applyAlignment="1">
      <alignment vertical="center" wrapText="1"/>
    </xf>
    <xf numFmtId="181" fontId="7" fillId="0" borderId="19" xfId="1" applyNumberFormat="1" applyFont="1" applyFill="1" applyBorder="1" applyAlignment="1">
      <alignment horizontal="right" vertical="center" wrapText="1"/>
    </xf>
    <xf numFmtId="181" fontId="7" fillId="0" borderId="20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7" fillId="0" borderId="23" xfId="1" applyFont="1" applyFill="1" applyBorder="1" applyAlignment="1">
      <alignment horizontal="left" vertical="center" wrapText="1"/>
    </xf>
    <xf numFmtId="0" fontId="7" fillId="0" borderId="21" xfId="1" applyFont="1" applyFill="1" applyBorder="1" applyAlignment="1">
      <alignment horizontal="right" vertical="center"/>
    </xf>
    <xf numFmtId="0" fontId="7" fillId="0" borderId="22" xfId="1" applyFont="1" applyFill="1" applyBorder="1" applyAlignment="1">
      <alignment horizontal="right" vertical="center"/>
    </xf>
    <xf numFmtId="180" fontId="7" fillId="0" borderId="19" xfId="1" applyNumberFormat="1" applyFont="1" applyFill="1" applyBorder="1" applyAlignment="1">
      <alignment horizontal="right" vertical="center" wrapText="1"/>
    </xf>
    <xf numFmtId="180" fontId="7" fillId="0" borderId="20" xfId="1" applyNumberFormat="1" applyFont="1" applyFill="1" applyBorder="1" applyAlignment="1">
      <alignment horizontal="right" vertical="center" wrapText="1"/>
    </xf>
    <xf numFmtId="180" fontId="7" fillId="0" borderId="7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left" vertical="center"/>
    </xf>
    <xf numFmtId="0" fontId="4" fillId="0" borderId="1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180" fontId="7" fillId="0" borderId="19" xfId="1" applyNumberFormat="1" applyFont="1" applyFill="1" applyBorder="1" applyAlignment="1">
      <alignment horizontal="center" vertical="center" wrapText="1"/>
    </xf>
    <xf numFmtId="180" fontId="7" fillId="0" borderId="7" xfId="1" applyNumberFormat="1" applyFont="1" applyFill="1" applyBorder="1" applyAlignment="1">
      <alignment horizontal="center" vertical="center" wrapText="1"/>
    </xf>
    <xf numFmtId="180" fontId="7" fillId="0" borderId="20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176" fontId="2" fillId="3" borderId="0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82" fontId="2" fillId="2" borderId="0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6" fontId="20" fillId="0" borderId="0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67235</xdr:colOff>
      <xdr:row>26</xdr:row>
      <xdr:rowOff>56029</xdr:rowOff>
    </xdr:from>
    <xdr:to>
      <xdr:col>6</xdr:col>
      <xdr:colOff>11206</xdr:colOff>
      <xdr:row>26</xdr:row>
      <xdr:rowOff>280148</xdr:rowOff>
    </xdr:to>
    <xdr:sp macro="" textlink="">
      <xdr:nvSpPr>
        <xdr:cNvPr id="2" name="テキスト ボックス 1"/>
        <xdr:cNvSpPr txBox="1"/>
      </xdr:nvSpPr>
      <xdr:spPr>
        <a:xfrm>
          <a:off x="2218764" y="4639235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数量総括表にて計算</a:t>
          </a:r>
        </a:p>
      </xdr:txBody>
    </xdr:sp>
    <xdr:clientData/>
  </xdr:twoCellAnchor>
  <xdr:twoCellAnchor>
    <xdr:from>
      <xdr:col>10</xdr:col>
      <xdr:colOff>268942</xdr:colOff>
      <xdr:row>26</xdr:row>
      <xdr:rowOff>56029</xdr:rowOff>
    </xdr:from>
    <xdr:to>
      <xdr:col>12</xdr:col>
      <xdr:colOff>605119</xdr:colOff>
      <xdr:row>26</xdr:row>
      <xdr:rowOff>280148</xdr:rowOff>
    </xdr:to>
    <xdr:sp macro="" textlink="">
      <xdr:nvSpPr>
        <xdr:cNvPr id="3" name="テキスト ボックス 2"/>
        <xdr:cNvSpPr txBox="1"/>
      </xdr:nvSpPr>
      <xdr:spPr>
        <a:xfrm>
          <a:off x="6443383" y="4639235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数量総括表にて計算</a:t>
          </a:r>
        </a:p>
      </xdr:txBody>
    </xdr:sp>
    <xdr:clientData/>
  </xdr:twoCellAnchor>
  <xdr:twoCellAnchor>
    <xdr:from>
      <xdr:col>17</xdr:col>
      <xdr:colOff>145676</xdr:colOff>
      <xdr:row>26</xdr:row>
      <xdr:rowOff>44824</xdr:rowOff>
    </xdr:from>
    <xdr:to>
      <xdr:col>20</xdr:col>
      <xdr:colOff>235324</xdr:colOff>
      <xdr:row>26</xdr:row>
      <xdr:rowOff>268943</xdr:rowOff>
    </xdr:to>
    <xdr:sp macro="" textlink="">
      <xdr:nvSpPr>
        <xdr:cNvPr id="4" name="テキスト ボックス 3"/>
        <xdr:cNvSpPr txBox="1"/>
      </xdr:nvSpPr>
      <xdr:spPr>
        <a:xfrm>
          <a:off x="10499911" y="4628030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数量総括表にて計算</a:t>
          </a:r>
        </a:p>
      </xdr:txBody>
    </xdr:sp>
    <xdr:clientData/>
  </xdr:twoCellAnchor>
  <xdr:twoCellAnchor>
    <xdr:from>
      <xdr:col>3</xdr:col>
      <xdr:colOff>56029</xdr:colOff>
      <xdr:row>39</xdr:row>
      <xdr:rowOff>56030</xdr:rowOff>
    </xdr:from>
    <xdr:to>
      <xdr:col>6</xdr:col>
      <xdr:colOff>0</xdr:colOff>
      <xdr:row>39</xdr:row>
      <xdr:rowOff>280149</xdr:rowOff>
    </xdr:to>
    <xdr:sp macro="" textlink="">
      <xdr:nvSpPr>
        <xdr:cNvPr id="5" name="テキスト ボックス 4"/>
        <xdr:cNvSpPr txBox="1"/>
      </xdr:nvSpPr>
      <xdr:spPr>
        <a:xfrm>
          <a:off x="2207558" y="5950324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計画平面図より算出</a:t>
          </a:r>
        </a:p>
      </xdr:txBody>
    </xdr:sp>
    <xdr:clientData/>
  </xdr:twoCellAnchor>
  <xdr:twoCellAnchor>
    <xdr:from>
      <xdr:col>24</xdr:col>
      <xdr:colOff>134471</xdr:colOff>
      <xdr:row>38</xdr:row>
      <xdr:rowOff>44824</xdr:rowOff>
    </xdr:from>
    <xdr:to>
      <xdr:col>27</xdr:col>
      <xdr:colOff>224119</xdr:colOff>
      <xdr:row>38</xdr:row>
      <xdr:rowOff>268943</xdr:rowOff>
    </xdr:to>
    <xdr:sp macro="" textlink="">
      <xdr:nvSpPr>
        <xdr:cNvPr id="12" name="テキスト ボックス 11"/>
        <xdr:cNvSpPr txBox="1"/>
      </xdr:nvSpPr>
      <xdr:spPr>
        <a:xfrm>
          <a:off x="14410765" y="5793442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1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24</xdr:col>
      <xdr:colOff>134470</xdr:colOff>
      <xdr:row>26</xdr:row>
      <xdr:rowOff>44824</xdr:rowOff>
    </xdr:from>
    <xdr:to>
      <xdr:col>27</xdr:col>
      <xdr:colOff>224118</xdr:colOff>
      <xdr:row>26</xdr:row>
      <xdr:rowOff>268943</xdr:rowOff>
    </xdr:to>
    <xdr:sp macro="" textlink="">
      <xdr:nvSpPr>
        <xdr:cNvPr id="13" name="テキスト ボックス 12"/>
        <xdr:cNvSpPr txBox="1"/>
      </xdr:nvSpPr>
      <xdr:spPr>
        <a:xfrm>
          <a:off x="14410764" y="4717677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1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24</xdr:col>
      <xdr:colOff>134471</xdr:colOff>
      <xdr:row>7</xdr:row>
      <xdr:rowOff>78441</xdr:rowOff>
    </xdr:from>
    <xdr:to>
      <xdr:col>27</xdr:col>
      <xdr:colOff>336177</xdr:colOff>
      <xdr:row>7</xdr:row>
      <xdr:rowOff>313764</xdr:rowOff>
    </xdr:to>
    <xdr:sp macro="" textlink="">
      <xdr:nvSpPr>
        <xdr:cNvPr id="15" name="テキスト ボックス 14"/>
        <xdr:cNvSpPr txBox="1"/>
      </xdr:nvSpPr>
      <xdr:spPr>
        <a:xfrm>
          <a:off x="14410765" y="1826559"/>
          <a:ext cx="1613647" cy="235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仮復旧が無いため無し</a:t>
          </a:r>
        </a:p>
      </xdr:txBody>
    </xdr:sp>
    <xdr:clientData/>
  </xdr:twoCellAnchor>
  <xdr:twoCellAnchor>
    <xdr:from>
      <xdr:col>24</xdr:col>
      <xdr:colOff>44824</xdr:colOff>
      <xdr:row>36</xdr:row>
      <xdr:rowOff>44823</xdr:rowOff>
    </xdr:from>
    <xdr:to>
      <xdr:col>27</xdr:col>
      <xdr:colOff>246530</xdr:colOff>
      <xdr:row>36</xdr:row>
      <xdr:rowOff>280146</xdr:rowOff>
    </xdr:to>
    <xdr:sp macro="" textlink="">
      <xdr:nvSpPr>
        <xdr:cNvPr id="16" name="テキスト ボックス 15"/>
        <xdr:cNvSpPr txBox="1"/>
      </xdr:nvSpPr>
      <xdr:spPr>
        <a:xfrm>
          <a:off x="14321118" y="5087470"/>
          <a:ext cx="1613647" cy="235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仮復旧が無いため無し</a:t>
          </a:r>
        </a:p>
      </xdr:txBody>
    </xdr:sp>
    <xdr:clientData/>
  </xdr:twoCellAnchor>
  <xdr:twoCellAnchor>
    <xdr:from>
      <xdr:col>24</xdr:col>
      <xdr:colOff>123264</xdr:colOff>
      <xdr:row>24</xdr:row>
      <xdr:rowOff>56029</xdr:rowOff>
    </xdr:from>
    <xdr:to>
      <xdr:col>27</xdr:col>
      <xdr:colOff>324970</xdr:colOff>
      <xdr:row>24</xdr:row>
      <xdr:rowOff>291352</xdr:rowOff>
    </xdr:to>
    <xdr:sp macro="" textlink="">
      <xdr:nvSpPr>
        <xdr:cNvPr id="17" name="テキスト ボックス 16"/>
        <xdr:cNvSpPr txBox="1"/>
      </xdr:nvSpPr>
      <xdr:spPr>
        <a:xfrm>
          <a:off x="14399558" y="3697941"/>
          <a:ext cx="1613647" cy="235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仮復旧が無いため無し</a:t>
          </a:r>
        </a:p>
      </xdr:txBody>
    </xdr:sp>
    <xdr:clientData/>
  </xdr:twoCellAnchor>
  <xdr:twoCellAnchor>
    <xdr:from>
      <xdr:col>24</xdr:col>
      <xdr:colOff>123265</xdr:colOff>
      <xdr:row>25</xdr:row>
      <xdr:rowOff>44823</xdr:rowOff>
    </xdr:from>
    <xdr:to>
      <xdr:col>27</xdr:col>
      <xdr:colOff>324971</xdr:colOff>
      <xdr:row>25</xdr:row>
      <xdr:rowOff>280146</xdr:rowOff>
    </xdr:to>
    <xdr:sp macro="" textlink="">
      <xdr:nvSpPr>
        <xdr:cNvPr id="18" name="テキスト ボックス 17"/>
        <xdr:cNvSpPr txBox="1"/>
      </xdr:nvSpPr>
      <xdr:spPr>
        <a:xfrm>
          <a:off x="14399559" y="4034117"/>
          <a:ext cx="1613647" cy="2353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仮復旧が無いため無し</a:t>
          </a:r>
        </a:p>
      </xdr:txBody>
    </xdr:sp>
    <xdr:clientData/>
  </xdr:twoCellAnchor>
  <xdr:twoCellAnchor>
    <xdr:from>
      <xdr:col>10</xdr:col>
      <xdr:colOff>224118</xdr:colOff>
      <xdr:row>39</xdr:row>
      <xdr:rowOff>44824</xdr:rowOff>
    </xdr:from>
    <xdr:to>
      <xdr:col>12</xdr:col>
      <xdr:colOff>560295</xdr:colOff>
      <xdr:row>39</xdr:row>
      <xdr:rowOff>268943</xdr:rowOff>
    </xdr:to>
    <xdr:sp macro="" textlink="">
      <xdr:nvSpPr>
        <xdr:cNvPr id="20" name="テキスト ボックス 19"/>
        <xdr:cNvSpPr txBox="1"/>
      </xdr:nvSpPr>
      <xdr:spPr>
        <a:xfrm>
          <a:off x="6398559" y="6264089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計画平面図より算出</a:t>
          </a:r>
        </a:p>
      </xdr:txBody>
    </xdr:sp>
    <xdr:clientData/>
  </xdr:twoCellAnchor>
  <xdr:twoCellAnchor>
    <xdr:from>
      <xdr:col>17</xdr:col>
      <xdr:colOff>123265</xdr:colOff>
      <xdr:row>39</xdr:row>
      <xdr:rowOff>44824</xdr:rowOff>
    </xdr:from>
    <xdr:to>
      <xdr:col>20</xdr:col>
      <xdr:colOff>212913</xdr:colOff>
      <xdr:row>39</xdr:row>
      <xdr:rowOff>268943</xdr:rowOff>
    </xdr:to>
    <xdr:sp macro="" textlink="">
      <xdr:nvSpPr>
        <xdr:cNvPr id="21" name="テキスト ボックス 20"/>
        <xdr:cNvSpPr txBox="1"/>
      </xdr:nvSpPr>
      <xdr:spPr>
        <a:xfrm>
          <a:off x="10477500" y="5871883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計画平面図より算出</a:t>
          </a:r>
        </a:p>
      </xdr:txBody>
    </xdr:sp>
    <xdr:clientData/>
  </xdr:twoCellAnchor>
  <xdr:twoCellAnchor>
    <xdr:from>
      <xdr:col>24</xdr:col>
      <xdr:colOff>123265</xdr:colOff>
      <xdr:row>39</xdr:row>
      <xdr:rowOff>44824</xdr:rowOff>
    </xdr:from>
    <xdr:to>
      <xdr:col>27</xdr:col>
      <xdr:colOff>212913</xdr:colOff>
      <xdr:row>39</xdr:row>
      <xdr:rowOff>268943</xdr:rowOff>
    </xdr:to>
    <xdr:sp macro="" textlink="">
      <xdr:nvSpPr>
        <xdr:cNvPr id="22" name="テキスト ボックス 21"/>
        <xdr:cNvSpPr txBox="1"/>
      </xdr:nvSpPr>
      <xdr:spPr>
        <a:xfrm>
          <a:off x="14399559" y="5871883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計画平面図より算出</a:t>
          </a:r>
        </a:p>
      </xdr:txBody>
    </xdr:sp>
    <xdr:clientData/>
  </xdr:twoCellAnchor>
  <xdr:twoCellAnchor>
    <xdr:from>
      <xdr:col>24</xdr:col>
      <xdr:colOff>134470</xdr:colOff>
      <xdr:row>35</xdr:row>
      <xdr:rowOff>44823</xdr:rowOff>
    </xdr:from>
    <xdr:to>
      <xdr:col>27</xdr:col>
      <xdr:colOff>224118</xdr:colOff>
      <xdr:row>35</xdr:row>
      <xdr:rowOff>268942</xdr:rowOff>
    </xdr:to>
    <xdr:sp macro="" textlink="">
      <xdr:nvSpPr>
        <xdr:cNvPr id="24" name="テキスト ボックス 23"/>
        <xdr:cNvSpPr txBox="1"/>
      </xdr:nvSpPr>
      <xdr:spPr>
        <a:xfrm>
          <a:off x="14410764" y="5277970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1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3</xdr:col>
      <xdr:colOff>44824</xdr:colOff>
      <xdr:row>22</xdr:row>
      <xdr:rowOff>67235</xdr:rowOff>
    </xdr:from>
    <xdr:to>
      <xdr:col>5</xdr:col>
      <xdr:colOff>661148</xdr:colOff>
      <xdr:row>22</xdr:row>
      <xdr:rowOff>291354</xdr:rowOff>
    </xdr:to>
    <xdr:sp macro="" textlink="">
      <xdr:nvSpPr>
        <xdr:cNvPr id="28" name="テキスト ボックス 27"/>
        <xdr:cNvSpPr txBox="1"/>
      </xdr:nvSpPr>
      <xdr:spPr>
        <a:xfrm>
          <a:off x="2196353" y="3473823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車道のため無し</a:t>
          </a:r>
        </a:p>
      </xdr:txBody>
    </xdr:sp>
    <xdr:clientData/>
  </xdr:twoCellAnchor>
  <xdr:twoCellAnchor>
    <xdr:from>
      <xdr:col>10</xdr:col>
      <xdr:colOff>145676</xdr:colOff>
      <xdr:row>22</xdr:row>
      <xdr:rowOff>56030</xdr:rowOff>
    </xdr:from>
    <xdr:to>
      <xdr:col>12</xdr:col>
      <xdr:colOff>481853</xdr:colOff>
      <xdr:row>22</xdr:row>
      <xdr:rowOff>280149</xdr:rowOff>
    </xdr:to>
    <xdr:sp macro="" textlink="">
      <xdr:nvSpPr>
        <xdr:cNvPr id="29" name="テキスト ボックス 28"/>
        <xdr:cNvSpPr txBox="1"/>
      </xdr:nvSpPr>
      <xdr:spPr>
        <a:xfrm>
          <a:off x="6320117" y="3462618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車道のため無し</a:t>
          </a:r>
        </a:p>
      </xdr:txBody>
    </xdr:sp>
    <xdr:clientData/>
  </xdr:twoCellAnchor>
  <xdr:twoCellAnchor>
    <xdr:from>
      <xdr:col>17</xdr:col>
      <xdr:colOff>145676</xdr:colOff>
      <xdr:row>22</xdr:row>
      <xdr:rowOff>56030</xdr:rowOff>
    </xdr:from>
    <xdr:to>
      <xdr:col>20</xdr:col>
      <xdr:colOff>235324</xdr:colOff>
      <xdr:row>22</xdr:row>
      <xdr:rowOff>280149</xdr:rowOff>
    </xdr:to>
    <xdr:sp macro="" textlink="">
      <xdr:nvSpPr>
        <xdr:cNvPr id="30" name="テキスト ボックス 29"/>
        <xdr:cNvSpPr txBox="1"/>
      </xdr:nvSpPr>
      <xdr:spPr>
        <a:xfrm>
          <a:off x="10499911" y="3462618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車道のため無し</a:t>
          </a:r>
        </a:p>
      </xdr:txBody>
    </xdr:sp>
    <xdr:clientData/>
  </xdr:twoCellAnchor>
  <xdr:twoCellAnchor>
    <xdr:from>
      <xdr:col>24</xdr:col>
      <xdr:colOff>112059</xdr:colOff>
      <xdr:row>23</xdr:row>
      <xdr:rowOff>33617</xdr:rowOff>
    </xdr:from>
    <xdr:to>
      <xdr:col>27</xdr:col>
      <xdr:colOff>201707</xdr:colOff>
      <xdr:row>23</xdr:row>
      <xdr:rowOff>257736</xdr:rowOff>
    </xdr:to>
    <xdr:sp macro="" textlink="">
      <xdr:nvSpPr>
        <xdr:cNvPr id="31" name="テキスト ボックス 30"/>
        <xdr:cNvSpPr txBox="1"/>
      </xdr:nvSpPr>
      <xdr:spPr>
        <a:xfrm>
          <a:off x="14388353" y="3765176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歩道のため無し</a:t>
          </a:r>
        </a:p>
      </xdr:txBody>
    </xdr:sp>
    <xdr:clientData/>
  </xdr:twoCellAnchor>
  <xdr:twoCellAnchor>
    <xdr:from>
      <xdr:col>24</xdr:col>
      <xdr:colOff>168088</xdr:colOff>
      <xdr:row>34</xdr:row>
      <xdr:rowOff>22412</xdr:rowOff>
    </xdr:from>
    <xdr:to>
      <xdr:col>27</xdr:col>
      <xdr:colOff>257736</xdr:colOff>
      <xdr:row>34</xdr:row>
      <xdr:rowOff>246531</xdr:rowOff>
    </xdr:to>
    <xdr:sp macro="" textlink="">
      <xdr:nvSpPr>
        <xdr:cNvPr id="23" name="テキスト ボックス 22"/>
        <xdr:cNvSpPr txBox="1"/>
      </xdr:nvSpPr>
      <xdr:spPr>
        <a:xfrm>
          <a:off x="14444382" y="5109883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1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3</xdr:col>
      <xdr:colOff>78441</xdr:colOff>
      <xdr:row>33</xdr:row>
      <xdr:rowOff>56029</xdr:rowOff>
    </xdr:from>
    <xdr:to>
      <xdr:col>6</xdr:col>
      <xdr:colOff>22412</xdr:colOff>
      <xdr:row>33</xdr:row>
      <xdr:rowOff>280148</xdr:rowOff>
    </xdr:to>
    <xdr:sp macro="" textlink="">
      <xdr:nvSpPr>
        <xdr:cNvPr id="32" name="テキスト ボックス 31"/>
        <xdr:cNvSpPr txBox="1"/>
      </xdr:nvSpPr>
      <xdr:spPr>
        <a:xfrm>
          <a:off x="2229970" y="4829735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2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10</xdr:col>
      <xdr:colOff>246529</xdr:colOff>
      <xdr:row>33</xdr:row>
      <xdr:rowOff>56029</xdr:rowOff>
    </xdr:from>
    <xdr:to>
      <xdr:col>12</xdr:col>
      <xdr:colOff>582706</xdr:colOff>
      <xdr:row>33</xdr:row>
      <xdr:rowOff>280148</xdr:rowOff>
    </xdr:to>
    <xdr:sp macro="" textlink="">
      <xdr:nvSpPr>
        <xdr:cNvPr id="34" name="テキスト ボックス 33"/>
        <xdr:cNvSpPr txBox="1"/>
      </xdr:nvSpPr>
      <xdr:spPr>
        <a:xfrm>
          <a:off x="6420970" y="4829735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2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17</xdr:col>
      <xdr:colOff>145676</xdr:colOff>
      <xdr:row>33</xdr:row>
      <xdr:rowOff>44823</xdr:rowOff>
    </xdr:from>
    <xdr:to>
      <xdr:col>20</xdr:col>
      <xdr:colOff>235324</xdr:colOff>
      <xdr:row>33</xdr:row>
      <xdr:rowOff>268942</xdr:rowOff>
    </xdr:to>
    <xdr:sp macro="" textlink="">
      <xdr:nvSpPr>
        <xdr:cNvPr id="35" name="テキスト ボックス 34"/>
        <xdr:cNvSpPr txBox="1"/>
      </xdr:nvSpPr>
      <xdr:spPr>
        <a:xfrm>
          <a:off x="10499911" y="4818529"/>
          <a:ext cx="1501589" cy="224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/>
            <a:t>2</a:t>
          </a:r>
          <a:r>
            <a:rPr kumimoji="1" lang="ja-JP" altLang="en-US" sz="1100"/>
            <a:t>層構成のため無し</a:t>
          </a:r>
        </a:p>
      </xdr:txBody>
    </xdr:sp>
    <xdr:clientData/>
  </xdr:twoCellAnchor>
  <xdr:twoCellAnchor>
    <xdr:from>
      <xdr:col>31</xdr:col>
      <xdr:colOff>61876</xdr:colOff>
      <xdr:row>26</xdr:row>
      <xdr:rowOff>41413</xdr:rowOff>
    </xdr:from>
    <xdr:to>
      <xdr:col>33</xdr:col>
      <xdr:colOff>263582</xdr:colOff>
      <xdr:row>26</xdr:row>
      <xdr:rowOff>272350</xdr:rowOff>
    </xdr:to>
    <xdr:sp macro="" textlink="">
      <xdr:nvSpPr>
        <xdr:cNvPr id="36" name="テキスト ボックス 35"/>
        <xdr:cNvSpPr txBox="1"/>
      </xdr:nvSpPr>
      <xdr:spPr>
        <a:xfrm>
          <a:off x="18498963" y="4489174"/>
          <a:ext cx="1253597" cy="2309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別途算出</a:t>
          </a:r>
        </a:p>
      </xdr:txBody>
    </xdr:sp>
    <xdr:clientData/>
  </xdr:twoCellAnchor>
  <xdr:twoCellAnchor>
    <xdr:from>
      <xdr:col>31</xdr:col>
      <xdr:colOff>74543</xdr:colOff>
      <xdr:row>39</xdr:row>
      <xdr:rowOff>41413</xdr:rowOff>
    </xdr:from>
    <xdr:to>
      <xdr:col>33</xdr:col>
      <xdr:colOff>276249</xdr:colOff>
      <xdr:row>39</xdr:row>
      <xdr:rowOff>272350</xdr:rowOff>
    </xdr:to>
    <xdr:sp macro="" textlink="">
      <xdr:nvSpPr>
        <xdr:cNvPr id="39" name="テキスト ボックス 38"/>
        <xdr:cNvSpPr txBox="1"/>
      </xdr:nvSpPr>
      <xdr:spPr>
        <a:xfrm>
          <a:off x="18511630" y="6783456"/>
          <a:ext cx="1253597" cy="2309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別途算出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0"/>
  <sheetViews>
    <sheetView tabSelected="1" view="pageBreakPreview" zoomScale="85" zoomScaleNormal="100" zoomScaleSheetLayoutView="85" workbookViewId="0">
      <selection activeCell="A96" sqref="A96:XFD113"/>
    </sheetView>
  </sheetViews>
  <sheetFormatPr defaultColWidth="7.875" defaultRowHeight="28.5" customHeight="1" x14ac:dyDescent="0.4"/>
  <cols>
    <col min="1" max="1" width="27.875" style="14" customWidth="1"/>
    <col min="2" max="2" width="7.25" style="27" customWidth="1"/>
    <col min="3" max="3" width="4.5" style="27" customWidth="1"/>
    <col min="4" max="4" width="33.25" style="14" bestFit="1" customWidth="1"/>
    <col min="5" max="5" width="7.625" style="59" customWidth="1"/>
    <col min="6" max="6" width="7.875" style="6"/>
    <col min="7" max="7" width="5.25" style="6" customWidth="1"/>
    <col min="8" max="8" width="22.625" style="6" customWidth="1"/>
    <col min="9" max="256" width="7.875" style="6"/>
    <col min="257" max="257" width="20.25" style="6" customWidth="1"/>
    <col min="258" max="258" width="7.75" style="6" customWidth="1"/>
    <col min="259" max="259" width="23.25" style="6" customWidth="1"/>
    <col min="260" max="260" width="5.75" style="6" customWidth="1"/>
    <col min="261" max="261" width="23.25" style="6" customWidth="1"/>
    <col min="262" max="512" width="7.875" style="6"/>
    <col min="513" max="513" width="20.25" style="6" customWidth="1"/>
    <col min="514" max="514" width="7.75" style="6" customWidth="1"/>
    <col min="515" max="515" width="23.25" style="6" customWidth="1"/>
    <col min="516" max="516" width="5.75" style="6" customWidth="1"/>
    <col min="517" max="517" width="23.25" style="6" customWidth="1"/>
    <col min="518" max="768" width="7.875" style="6"/>
    <col min="769" max="769" width="20.25" style="6" customWidth="1"/>
    <col min="770" max="770" width="7.75" style="6" customWidth="1"/>
    <col min="771" max="771" width="23.25" style="6" customWidth="1"/>
    <col min="772" max="772" width="5.75" style="6" customWidth="1"/>
    <col min="773" max="773" width="23.25" style="6" customWidth="1"/>
    <col min="774" max="1024" width="7.875" style="6"/>
    <col min="1025" max="1025" width="20.25" style="6" customWidth="1"/>
    <col min="1026" max="1026" width="7.75" style="6" customWidth="1"/>
    <col min="1027" max="1027" width="23.25" style="6" customWidth="1"/>
    <col min="1028" max="1028" width="5.75" style="6" customWidth="1"/>
    <col min="1029" max="1029" width="23.25" style="6" customWidth="1"/>
    <col min="1030" max="1280" width="7.875" style="6"/>
    <col min="1281" max="1281" width="20.25" style="6" customWidth="1"/>
    <col min="1282" max="1282" width="7.75" style="6" customWidth="1"/>
    <col min="1283" max="1283" width="23.25" style="6" customWidth="1"/>
    <col min="1284" max="1284" width="5.75" style="6" customWidth="1"/>
    <col min="1285" max="1285" width="23.25" style="6" customWidth="1"/>
    <col min="1286" max="1536" width="7.875" style="6"/>
    <col min="1537" max="1537" width="20.25" style="6" customWidth="1"/>
    <col min="1538" max="1538" width="7.75" style="6" customWidth="1"/>
    <col min="1539" max="1539" width="23.25" style="6" customWidth="1"/>
    <col min="1540" max="1540" width="5.75" style="6" customWidth="1"/>
    <col min="1541" max="1541" width="23.25" style="6" customWidth="1"/>
    <col min="1542" max="1792" width="7.875" style="6"/>
    <col min="1793" max="1793" width="20.25" style="6" customWidth="1"/>
    <col min="1794" max="1794" width="7.75" style="6" customWidth="1"/>
    <col min="1795" max="1795" width="23.25" style="6" customWidth="1"/>
    <col min="1796" max="1796" width="5.75" style="6" customWidth="1"/>
    <col min="1797" max="1797" width="23.25" style="6" customWidth="1"/>
    <col min="1798" max="2048" width="7.875" style="6"/>
    <col min="2049" max="2049" width="20.25" style="6" customWidth="1"/>
    <col min="2050" max="2050" width="7.75" style="6" customWidth="1"/>
    <col min="2051" max="2051" width="23.25" style="6" customWidth="1"/>
    <col min="2052" max="2052" width="5.75" style="6" customWidth="1"/>
    <col min="2053" max="2053" width="23.25" style="6" customWidth="1"/>
    <col min="2054" max="2304" width="7.875" style="6"/>
    <col min="2305" max="2305" width="20.25" style="6" customWidth="1"/>
    <col min="2306" max="2306" width="7.75" style="6" customWidth="1"/>
    <col min="2307" max="2307" width="23.25" style="6" customWidth="1"/>
    <col min="2308" max="2308" width="5.75" style="6" customWidth="1"/>
    <col min="2309" max="2309" width="23.25" style="6" customWidth="1"/>
    <col min="2310" max="2560" width="7.875" style="6"/>
    <col min="2561" max="2561" width="20.25" style="6" customWidth="1"/>
    <col min="2562" max="2562" width="7.75" style="6" customWidth="1"/>
    <col min="2563" max="2563" width="23.25" style="6" customWidth="1"/>
    <col min="2564" max="2564" width="5.75" style="6" customWidth="1"/>
    <col min="2565" max="2565" width="23.25" style="6" customWidth="1"/>
    <col min="2566" max="2816" width="7.875" style="6"/>
    <col min="2817" max="2817" width="20.25" style="6" customWidth="1"/>
    <col min="2818" max="2818" width="7.75" style="6" customWidth="1"/>
    <col min="2819" max="2819" width="23.25" style="6" customWidth="1"/>
    <col min="2820" max="2820" width="5.75" style="6" customWidth="1"/>
    <col min="2821" max="2821" width="23.25" style="6" customWidth="1"/>
    <col min="2822" max="3072" width="7.875" style="6"/>
    <col min="3073" max="3073" width="20.25" style="6" customWidth="1"/>
    <col min="3074" max="3074" width="7.75" style="6" customWidth="1"/>
    <col min="3075" max="3075" width="23.25" style="6" customWidth="1"/>
    <col min="3076" max="3076" width="5.75" style="6" customWidth="1"/>
    <col min="3077" max="3077" width="23.25" style="6" customWidth="1"/>
    <col min="3078" max="3328" width="7.875" style="6"/>
    <col min="3329" max="3329" width="20.25" style="6" customWidth="1"/>
    <col min="3330" max="3330" width="7.75" style="6" customWidth="1"/>
    <col min="3331" max="3331" width="23.25" style="6" customWidth="1"/>
    <col min="3332" max="3332" width="5.75" style="6" customWidth="1"/>
    <col min="3333" max="3333" width="23.25" style="6" customWidth="1"/>
    <col min="3334" max="3584" width="7.875" style="6"/>
    <col min="3585" max="3585" width="20.25" style="6" customWidth="1"/>
    <col min="3586" max="3586" width="7.75" style="6" customWidth="1"/>
    <col min="3587" max="3587" width="23.25" style="6" customWidth="1"/>
    <col min="3588" max="3588" width="5.75" style="6" customWidth="1"/>
    <col min="3589" max="3589" width="23.25" style="6" customWidth="1"/>
    <col min="3590" max="3840" width="7.875" style="6"/>
    <col min="3841" max="3841" width="20.25" style="6" customWidth="1"/>
    <col min="3842" max="3842" width="7.75" style="6" customWidth="1"/>
    <col min="3843" max="3843" width="23.25" style="6" customWidth="1"/>
    <col min="3844" max="3844" width="5.75" style="6" customWidth="1"/>
    <col min="3845" max="3845" width="23.25" style="6" customWidth="1"/>
    <col min="3846" max="4096" width="7.875" style="6"/>
    <col min="4097" max="4097" width="20.25" style="6" customWidth="1"/>
    <col min="4098" max="4098" width="7.75" style="6" customWidth="1"/>
    <col min="4099" max="4099" width="23.25" style="6" customWidth="1"/>
    <col min="4100" max="4100" width="5.75" style="6" customWidth="1"/>
    <col min="4101" max="4101" width="23.25" style="6" customWidth="1"/>
    <col min="4102" max="4352" width="7.875" style="6"/>
    <col min="4353" max="4353" width="20.25" style="6" customWidth="1"/>
    <col min="4354" max="4354" width="7.75" style="6" customWidth="1"/>
    <col min="4355" max="4355" width="23.25" style="6" customWidth="1"/>
    <col min="4356" max="4356" width="5.75" style="6" customWidth="1"/>
    <col min="4357" max="4357" width="23.25" style="6" customWidth="1"/>
    <col min="4358" max="4608" width="7.875" style="6"/>
    <col min="4609" max="4609" width="20.25" style="6" customWidth="1"/>
    <col min="4610" max="4610" width="7.75" style="6" customWidth="1"/>
    <col min="4611" max="4611" width="23.25" style="6" customWidth="1"/>
    <col min="4612" max="4612" width="5.75" style="6" customWidth="1"/>
    <col min="4613" max="4613" width="23.25" style="6" customWidth="1"/>
    <col min="4614" max="4864" width="7.875" style="6"/>
    <col min="4865" max="4865" width="20.25" style="6" customWidth="1"/>
    <col min="4866" max="4866" width="7.75" style="6" customWidth="1"/>
    <col min="4867" max="4867" width="23.25" style="6" customWidth="1"/>
    <col min="4868" max="4868" width="5.75" style="6" customWidth="1"/>
    <col min="4869" max="4869" width="23.25" style="6" customWidth="1"/>
    <col min="4870" max="5120" width="7.875" style="6"/>
    <col min="5121" max="5121" width="20.25" style="6" customWidth="1"/>
    <col min="5122" max="5122" width="7.75" style="6" customWidth="1"/>
    <col min="5123" max="5123" width="23.25" style="6" customWidth="1"/>
    <col min="5124" max="5124" width="5.75" style="6" customWidth="1"/>
    <col min="5125" max="5125" width="23.25" style="6" customWidth="1"/>
    <col min="5126" max="5376" width="7.875" style="6"/>
    <col min="5377" max="5377" width="20.25" style="6" customWidth="1"/>
    <col min="5378" max="5378" width="7.75" style="6" customWidth="1"/>
    <col min="5379" max="5379" width="23.25" style="6" customWidth="1"/>
    <col min="5380" max="5380" width="5.75" style="6" customWidth="1"/>
    <col min="5381" max="5381" width="23.25" style="6" customWidth="1"/>
    <col min="5382" max="5632" width="7.875" style="6"/>
    <col min="5633" max="5633" width="20.25" style="6" customWidth="1"/>
    <col min="5634" max="5634" width="7.75" style="6" customWidth="1"/>
    <col min="5635" max="5635" width="23.25" style="6" customWidth="1"/>
    <col min="5636" max="5636" width="5.75" style="6" customWidth="1"/>
    <col min="5637" max="5637" width="23.25" style="6" customWidth="1"/>
    <col min="5638" max="5888" width="7.875" style="6"/>
    <col min="5889" max="5889" width="20.25" style="6" customWidth="1"/>
    <col min="5890" max="5890" width="7.75" style="6" customWidth="1"/>
    <col min="5891" max="5891" width="23.25" style="6" customWidth="1"/>
    <col min="5892" max="5892" width="5.75" style="6" customWidth="1"/>
    <col min="5893" max="5893" width="23.25" style="6" customWidth="1"/>
    <col min="5894" max="6144" width="7.875" style="6"/>
    <col min="6145" max="6145" width="20.25" style="6" customWidth="1"/>
    <col min="6146" max="6146" width="7.75" style="6" customWidth="1"/>
    <col min="6147" max="6147" width="23.25" style="6" customWidth="1"/>
    <col min="6148" max="6148" width="5.75" style="6" customWidth="1"/>
    <col min="6149" max="6149" width="23.25" style="6" customWidth="1"/>
    <col min="6150" max="6400" width="7.875" style="6"/>
    <col min="6401" max="6401" width="20.25" style="6" customWidth="1"/>
    <col min="6402" max="6402" width="7.75" style="6" customWidth="1"/>
    <col min="6403" max="6403" width="23.25" style="6" customWidth="1"/>
    <col min="6404" max="6404" width="5.75" style="6" customWidth="1"/>
    <col min="6405" max="6405" width="23.25" style="6" customWidth="1"/>
    <col min="6406" max="6656" width="7.875" style="6"/>
    <col min="6657" max="6657" width="20.25" style="6" customWidth="1"/>
    <col min="6658" max="6658" width="7.75" style="6" customWidth="1"/>
    <col min="6659" max="6659" width="23.25" style="6" customWidth="1"/>
    <col min="6660" max="6660" width="5.75" style="6" customWidth="1"/>
    <col min="6661" max="6661" width="23.25" style="6" customWidth="1"/>
    <col min="6662" max="6912" width="7.875" style="6"/>
    <col min="6913" max="6913" width="20.25" style="6" customWidth="1"/>
    <col min="6914" max="6914" width="7.75" style="6" customWidth="1"/>
    <col min="6915" max="6915" width="23.25" style="6" customWidth="1"/>
    <col min="6916" max="6916" width="5.75" style="6" customWidth="1"/>
    <col min="6917" max="6917" width="23.25" style="6" customWidth="1"/>
    <col min="6918" max="7168" width="7.875" style="6"/>
    <col min="7169" max="7169" width="20.25" style="6" customWidth="1"/>
    <col min="7170" max="7170" width="7.75" style="6" customWidth="1"/>
    <col min="7171" max="7171" width="23.25" style="6" customWidth="1"/>
    <col min="7172" max="7172" width="5.75" style="6" customWidth="1"/>
    <col min="7173" max="7173" width="23.25" style="6" customWidth="1"/>
    <col min="7174" max="7424" width="7.875" style="6"/>
    <col min="7425" max="7425" width="20.25" style="6" customWidth="1"/>
    <col min="7426" max="7426" width="7.75" style="6" customWidth="1"/>
    <col min="7427" max="7427" width="23.25" style="6" customWidth="1"/>
    <col min="7428" max="7428" width="5.75" style="6" customWidth="1"/>
    <col min="7429" max="7429" width="23.25" style="6" customWidth="1"/>
    <col min="7430" max="7680" width="7.875" style="6"/>
    <col min="7681" max="7681" width="20.25" style="6" customWidth="1"/>
    <col min="7682" max="7682" width="7.75" style="6" customWidth="1"/>
    <col min="7683" max="7683" width="23.25" style="6" customWidth="1"/>
    <col min="7684" max="7684" width="5.75" style="6" customWidth="1"/>
    <col min="7685" max="7685" width="23.25" style="6" customWidth="1"/>
    <col min="7686" max="7936" width="7.875" style="6"/>
    <col min="7937" max="7937" width="20.25" style="6" customWidth="1"/>
    <col min="7938" max="7938" width="7.75" style="6" customWidth="1"/>
    <col min="7939" max="7939" width="23.25" style="6" customWidth="1"/>
    <col min="7940" max="7940" width="5.75" style="6" customWidth="1"/>
    <col min="7941" max="7941" width="23.25" style="6" customWidth="1"/>
    <col min="7942" max="8192" width="7.875" style="6"/>
    <col min="8193" max="8193" width="20.25" style="6" customWidth="1"/>
    <col min="8194" max="8194" width="7.75" style="6" customWidth="1"/>
    <col min="8195" max="8195" width="23.25" style="6" customWidth="1"/>
    <col min="8196" max="8196" width="5.75" style="6" customWidth="1"/>
    <col min="8197" max="8197" width="23.25" style="6" customWidth="1"/>
    <col min="8198" max="8448" width="7.875" style="6"/>
    <col min="8449" max="8449" width="20.25" style="6" customWidth="1"/>
    <col min="8450" max="8450" width="7.75" style="6" customWidth="1"/>
    <col min="8451" max="8451" width="23.25" style="6" customWidth="1"/>
    <col min="8452" max="8452" width="5.75" style="6" customWidth="1"/>
    <col min="8453" max="8453" width="23.25" style="6" customWidth="1"/>
    <col min="8454" max="8704" width="7.875" style="6"/>
    <col min="8705" max="8705" width="20.25" style="6" customWidth="1"/>
    <col min="8706" max="8706" width="7.75" style="6" customWidth="1"/>
    <col min="8707" max="8707" width="23.25" style="6" customWidth="1"/>
    <col min="8708" max="8708" width="5.75" style="6" customWidth="1"/>
    <col min="8709" max="8709" width="23.25" style="6" customWidth="1"/>
    <col min="8710" max="8960" width="7.875" style="6"/>
    <col min="8961" max="8961" width="20.25" style="6" customWidth="1"/>
    <col min="8962" max="8962" width="7.75" style="6" customWidth="1"/>
    <col min="8963" max="8963" width="23.25" style="6" customWidth="1"/>
    <col min="8964" max="8964" width="5.75" style="6" customWidth="1"/>
    <col min="8965" max="8965" width="23.25" style="6" customWidth="1"/>
    <col min="8966" max="9216" width="7.875" style="6"/>
    <col min="9217" max="9217" width="20.25" style="6" customWidth="1"/>
    <col min="9218" max="9218" width="7.75" style="6" customWidth="1"/>
    <col min="9219" max="9219" width="23.25" style="6" customWidth="1"/>
    <col min="9220" max="9220" width="5.75" style="6" customWidth="1"/>
    <col min="9221" max="9221" width="23.25" style="6" customWidth="1"/>
    <col min="9222" max="9472" width="7.875" style="6"/>
    <col min="9473" max="9473" width="20.25" style="6" customWidth="1"/>
    <col min="9474" max="9474" width="7.75" style="6" customWidth="1"/>
    <col min="9475" max="9475" width="23.25" style="6" customWidth="1"/>
    <col min="9476" max="9476" width="5.75" style="6" customWidth="1"/>
    <col min="9477" max="9477" width="23.25" style="6" customWidth="1"/>
    <col min="9478" max="9728" width="7.875" style="6"/>
    <col min="9729" max="9729" width="20.25" style="6" customWidth="1"/>
    <col min="9730" max="9730" width="7.75" style="6" customWidth="1"/>
    <col min="9731" max="9731" width="23.25" style="6" customWidth="1"/>
    <col min="9732" max="9732" width="5.75" style="6" customWidth="1"/>
    <col min="9733" max="9733" width="23.25" style="6" customWidth="1"/>
    <col min="9734" max="9984" width="7.875" style="6"/>
    <col min="9985" max="9985" width="20.25" style="6" customWidth="1"/>
    <col min="9986" max="9986" width="7.75" style="6" customWidth="1"/>
    <col min="9987" max="9987" width="23.25" style="6" customWidth="1"/>
    <col min="9988" max="9988" width="5.75" style="6" customWidth="1"/>
    <col min="9989" max="9989" width="23.25" style="6" customWidth="1"/>
    <col min="9990" max="10240" width="7.875" style="6"/>
    <col min="10241" max="10241" width="20.25" style="6" customWidth="1"/>
    <col min="10242" max="10242" width="7.75" style="6" customWidth="1"/>
    <col min="10243" max="10243" width="23.25" style="6" customWidth="1"/>
    <col min="10244" max="10244" width="5.75" style="6" customWidth="1"/>
    <col min="10245" max="10245" width="23.25" style="6" customWidth="1"/>
    <col min="10246" max="10496" width="7.875" style="6"/>
    <col min="10497" max="10497" width="20.25" style="6" customWidth="1"/>
    <col min="10498" max="10498" width="7.75" style="6" customWidth="1"/>
    <col min="10499" max="10499" width="23.25" style="6" customWidth="1"/>
    <col min="10500" max="10500" width="5.75" style="6" customWidth="1"/>
    <col min="10501" max="10501" width="23.25" style="6" customWidth="1"/>
    <col min="10502" max="10752" width="7.875" style="6"/>
    <col min="10753" max="10753" width="20.25" style="6" customWidth="1"/>
    <col min="10754" max="10754" width="7.75" style="6" customWidth="1"/>
    <col min="10755" max="10755" width="23.25" style="6" customWidth="1"/>
    <col min="10756" max="10756" width="5.75" style="6" customWidth="1"/>
    <col min="10757" max="10757" width="23.25" style="6" customWidth="1"/>
    <col min="10758" max="11008" width="7.875" style="6"/>
    <col min="11009" max="11009" width="20.25" style="6" customWidth="1"/>
    <col min="11010" max="11010" width="7.75" style="6" customWidth="1"/>
    <col min="11011" max="11011" width="23.25" style="6" customWidth="1"/>
    <col min="11012" max="11012" width="5.75" style="6" customWidth="1"/>
    <col min="11013" max="11013" width="23.25" style="6" customWidth="1"/>
    <col min="11014" max="11264" width="7.875" style="6"/>
    <col min="11265" max="11265" width="20.25" style="6" customWidth="1"/>
    <col min="11266" max="11266" width="7.75" style="6" customWidth="1"/>
    <col min="11267" max="11267" width="23.25" style="6" customWidth="1"/>
    <col min="11268" max="11268" width="5.75" style="6" customWidth="1"/>
    <col min="11269" max="11269" width="23.25" style="6" customWidth="1"/>
    <col min="11270" max="11520" width="7.875" style="6"/>
    <col min="11521" max="11521" width="20.25" style="6" customWidth="1"/>
    <col min="11522" max="11522" width="7.75" style="6" customWidth="1"/>
    <col min="11523" max="11523" width="23.25" style="6" customWidth="1"/>
    <col min="11524" max="11524" width="5.75" style="6" customWidth="1"/>
    <col min="11525" max="11525" width="23.25" style="6" customWidth="1"/>
    <col min="11526" max="11776" width="7.875" style="6"/>
    <col min="11777" max="11777" width="20.25" style="6" customWidth="1"/>
    <col min="11778" max="11778" width="7.75" style="6" customWidth="1"/>
    <col min="11779" max="11779" width="23.25" style="6" customWidth="1"/>
    <col min="11780" max="11780" width="5.75" style="6" customWidth="1"/>
    <col min="11781" max="11781" width="23.25" style="6" customWidth="1"/>
    <col min="11782" max="12032" width="7.875" style="6"/>
    <col min="12033" max="12033" width="20.25" style="6" customWidth="1"/>
    <col min="12034" max="12034" width="7.75" style="6" customWidth="1"/>
    <col min="12035" max="12035" width="23.25" style="6" customWidth="1"/>
    <col min="12036" max="12036" width="5.75" style="6" customWidth="1"/>
    <col min="12037" max="12037" width="23.25" style="6" customWidth="1"/>
    <col min="12038" max="12288" width="7.875" style="6"/>
    <col min="12289" max="12289" width="20.25" style="6" customWidth="1"/>
    <col min="12290" max="12290" width="7.75" style="6" customWidth="1"/>
    <col min="12291" max="12291" width="23.25" style="6" customWidth="1"/>
    <col min="12292" max="12292" width="5.75" style="6" customWidth="1"/>
    <col min="12293" max="12293" width="23.25" style="6" customWidth="1"/>
    <col min="12294" max="12544" width="7.875" style="6"/>
    <col min="12545" max="12545" width="20.25" style="6" customWidth="1"/>
    <col min="12546" max="12546" width="7.75" style="6" customWidth="1"/>
    <col min="12547" max="12547" width="23.25" style="6" customWidth="1"/>
    <col min="12548" max="12548" width="5.75" style="6" customWidth="1"/>
    <col min="12549" max="12549" width="23.25" style="6" customWidth="1"/>
    <col min="12550" max="12800" width="7.875" style="6"/>
    <col min="12801" max="12801" width="20.25" style="6" customWidth="1"/>
    <col min="12802" max="12802" width="7.75" style="6" customWidth="1"/>
    <col min="12803" max="12803" width="23.25" style="6" customWidth="1"/>
    <col min="12804" max="12804" width="5.75" style="6" customWidth="1"/>
    <col min="12805" max="12805" width="23.25" style="6" customWidth="1"/>
    <col min="12806" max="13056" width="7.875" style="6"/>
    <col min="13057" max="13057" width="20.25" style="6" customWidth="1"/>
    <col min="13058" max="13058" width="7.75" style="6" customWidth="1"/>
    <col min="13059" max="13059" width="23.25" style="6" customWidth="1"/>
    <col min="13060" max="13060" width="5.75" style="6" customWidth="1"/>
    <col min="13061" max="13061" width="23.25" style="6" customWidth="1"/>
    <col min="13062" max="13312" width="7.875" style="6"/>
    <col min="13313" max="13313" width="20.25" style="6" customWidth="1"/>
    <col min="13314" max="13314" width="7.75" style="6" customWidth="1"/>
    <col min="13315" max="13315" width="23.25" style="6" customWidth="1"/>
    <col min="13316" max="13316" width="5.75" style="6" customWidth="1"/>
    <col min="13317" max="13317" width="23.25" style="6" customWidth="1"/>
    <col min="13318" max="13568" width="7.875" style="6"/>
    <col min="13569" max="13569" width="20.25" style="6" customWidth="1"/>
    <col min="13570" max="13570" width="7.75" style="6" customWidth="1"/>
    <col min="13571" max="13571" width="23.25" style="6" customWidth="1"/>
    <col min="13572" max="13572" width="5.75" style="6" customWidth="1"/>
    <col min="13573" max="13573" width="23.25" style="6" customWidth="1"/>
    <col min="13574" max="13824" width="7.875" style="6"/>
    <col min="13825" max="13825" width="20.25" style="6" customWidth="1"/>
    <col min="13826" max="13826" width="7.75" style="6" customWidth="1"/>
    <col min="13827" max="13827" width="23.25" style="6" customWidth="1"/>
    <col min="13828" max="13828" width="5.75" style="6" customWidth="1"/>
    <col min="13829" max="13829" width="23.25" style="6" customWidth="1"/>
    <col min="13830" max="14080" width="7.875" style="6"/>
    <col min="14081" max="14081" width="20.25" style="6" customWidth="1"/>
    <col min="14082" max="14082" width="7.75" style="6" customWidth="1"/>
    <col min="14083" max="14083" width="23.25" style="6" customWidth="1"/>
    <col min="14084" max="14084" width="5.75" style="6" customWidth="1"/>
    <col min="14085" max="14085" width="23.25" style="6" customWidth="1"/>
    <col min="14086" max="14336" width="7.875" style="6"/>
    <col min="14337" max="14337" width="20.25" style="6" customWidth="1"/>
    <col min="14338" max="14338" width="7.75" style="6" customWidth="1"/>
    <col min="14339" max="14339" width="23.25" style="6" customWidth="1"/>
    <col min="14340" max="14340" width="5.75" style="6" customWidth="1"/>
    <col min="14341" max="14341" width="23.25" style="6" customWidth="1"/>
    <col min="14342" max="14592" width="7.875" style="6"/>
    <col min="14593" max="14593" width="20.25" style="6" customWidth="1"/>
    <col min="14594" max="14594" width="7.75" style="6" customWidth="1"/>
    <col min="14595" max="14595" width="23.25" style="6" customWidth="1"/>
    <col min="14596" max="14596" width="5.75" style="6" customWidth="1"/>
    <col min="14597" max="14597" width="23.25" style="6" customWidth="1"/>
    <col min="14598" max="14848" width="7.875" style="6"/>
    <col min="14849" max="14849" width="20.25" style="6" customWidth="1"/>
    <col min="14850" max="14850" width="7.75" style="6" customWidth="1"/>
    <col min="14851" max="14851" width="23.25" style="6" customWidth="1"/>
    <col min="14852" max="14852" width="5.75" style="6" customWidth="1"/>
    <col min="14853" max="14853" width="23.25" style="6" customWidth="1"/>
    <col min="14854" max="15104" width="7.875" style="6"/>
    <col min="15105" max="15105" width="20.25" style="6" customWidth="1"/>
    <col min="15106" max="15106" width="7.75" style="6" customWidth="1"/>
    <col min="15107" max="15107" width="23.25" style="6" customWidth="1"/>
    <col min="15108" max="15108" width="5.75" style="6" customWidth="1"/>
    <col min="15109" max="15109" width="23.25" style="6" customWidth="1"/>
    <col min="15110" max="15360" width="7.875" style="6"/>
    <col min="15361" max="15361" width="20.25" style="6" customWidth="1"/>
    <col min="15362" max="15362" width="7.75" style="6" customWidth="1"/>
    <col min="15363" max="15363" width="23.25" style="6" customWidth="1"/>
    <col min="15364" max="15364" width="5.75" style="6" customWidth="1"/>
    <col min="15365" max="15365" width="23.25" style="6" customWidth="1"/>
    <col min="15366" max="15616" width="7.875" style="6"/>
    <col min="15617" max="15617" width="20.25" style="6" customWidth="1"/>
    <col min="15618" max="15618" width="7.75" style="6" customWidth="1"/>
    <col min="15619" max="15619" width="23.25" style="6" customWidth="1"/>
    <col min="15620" max="15620" width="5.75" style="6" customWidth="1"/>
    <col min="15621" max="15621" width="23.25" style="6" customWidth="1"/>
    <col min="15622" max="15872" width="7.875" style="6"/>
    <col min="15873" max="15873" width="20.25" style="6" customWidth="1"/>
    <col min="15874" max="15874" width="7.75" style="6" customWidth="1"/>
    <col min="15875" max="15875" width="23.25" style="6" customWidth="1"/>
    <col min="15876" max="15876" width="5.75" style="6" customWidth="1"/>
    <col min="15877" max="15877" width="23.25" style="6" customWidth="1"/>
    <col min="15878" max="16128" width="7.875" style="6"/>
    <col min="16129" max="16129" width="20.25" style="6" customWidth="1"/>
    <col min="16130" max="16130" width="7.75" style="6" customWidth="1"/>
    <col min="16131" max="16131" width="23.25" style="6" customWidth="1"/>
    <col min="16132" max="16132" width="5.75" style="6" customWidth="1"/>
    <col min="16133" max="16133" width="23.25" style="6" customWidth="1"/>
    <col min="16134" max="16384" width="7.875" style="6"/>
  </cols>
  <sheetData>
    <row r="1" spans="1:10" ht="14.25" customHeight="1" x14ac:dyDescent="0.4">
      <c r="A1" s="183" t="s">
        <v>6</v>
      </c>
      <c r="B1" s="184"/>
      <c r="C1" s="184"/>
      <c r="D1" s="184"/>
      <c r="E1" s="184"/>
    </row>
    <row r="2" spans="1:10" ht="14.25" customHeight="1" x14ac:dyDescent="0.4">
      <c r="A2" s="185"/>
      <c r="B2" s="186"/>
      <c r="C2" s="186"/>
      <c r="D2" s="186"/>
      <c r="E2" s="186"/>
    </row>
    <row r="3" spans="1:10" ht="14.25" customHeight="1" x14ac:dyDescent="0.4">
      <c r="A3" s="187" t="s">
        <v>7</v>
      </c>
      <c r="B3" s="190" t="s">
        <v>151</v>
      </c>
      <c r="C3" s="190"/>
      <c r="D3" s="190"/>
      <c r="E3" s="189"/>
      <c r="F3" s="188" t="s">
        <v>152</v>
      </c>
      <c r="G3" s="190"/>
      <c r="H3" s="190"/>
      <c r="I3" s="189"/>
    </row>
    <row r="4" spans="1:10" s="7" customFormat="1" ht="14.25" customHeight="1" x14ac:dyDescent="0.4">
      <c r="A4" s="187"/>
      <c r="B4" s="188" t="s">
        <v>8</v>
      </c>
      <c r="C4" s="189"/>
      <c r="D4" s="188" t="s">
        <v>9</v>
      </c>
      <c r="E4" s="189"/>
      <c r="F4" s="188" t="s">
        <v>8</v>
      </c>
      <c r="G4" s="189"/>
      <c r="H4" s="122"/>
      <c r="I4" s="123"/>
    </row>
    <row r="5" spans="1:10" s="7" customFormat="1" ht="27.75" customHeight="1" x14ac:dyDescent="0.4">
      <c r="A5" s="18" t="s">
        <v>18</v>
      </c>
      <c r="B5" s="100"/>
      <c r="C5" s="22"/>
      <c r="D5" s="100"/>
      <c r="E5" s="101"/>
      <c r="F5" s="124"/>
      <c r="G5" s="22"/>
      <c r="H5" s="22"/>
      <c r="I5" s="140"/>
    </row>
    <row r="6" spans="1:10" s="19" customFormat="1" ht="33" customHeight="1" x14ac:dyDescent="0.4">
      <c r="A6" s="9" t="s">
        <v>19</v>
      </c>
      <c r="B6" s="17"/>
      <c r="C6" s="23"/>
      <c r="D6" s="11"/>
      <c r="E6" s="78"/>
      <c r="F6" s="9"/>
      <c r="G6" s="23"/>
      <c r="H6" s="23"/>
      <c r="I6" s="141"/>
    </row>
    <row r="7" spans="1:10" s="8" customFormat="1" ht="36.75" customHeight="1" x14ac:dyDescent="0.4">
      <c r="A7" s="172" t="s">
        <v>98</v>
      </c>
      <c r="B7" s="177">
        <f>ROUND(E7+E8,-1)</f>
        <v>20</v>
      </c>
      <c r="C7" s="180" t="s">
        <v>12</v>
      </c>
      <c r="D7" s="102" t="s">
        <v>118</v>
      </c>
      <c r="E7" s="103">
        <f>★数量計算書!AG7</f>
        <v>24.159999999999997</v>
      </c>
      <c r="F7" s="177"/>
      <c r="G7" s="180" t="s">
        <v>12</v>
      </c>
      <c r="H7" s="91"/>
      <c r="I7" s="125"/>
    </row>
    <row r="8" spans="1:10" s="8" customFormat="1" ht="36.75" customHeight="1" x14ac:dyDescent="0.4">
      <c r="A8" s="173"/>
      <c r="B8" s="178"/>
      <c r="C8" s="182"/>
      <c r="D8" s="73" t="s">
        <v>150</v>
      </c>
      <c r="E8" s="104">
        <f>★数量計算書!AG8</f>
        <v>0.83</v>
      </c>
      <c r="F8" s="178"/>
      <c r="G8" s="182"/>
      <c r="H8" s="93"/>
      <c r="I8" s="142"/>
      <c r="J8" s="139" t="s">
        <v>135</v>
      </c>
    </row>
    <row r="9" spans="1:10" s="8" customFormat="1" ht="36" customHeight="1" x14ac:dyDescent="0.4">
      <c r="A9" s="172" t="s">
        <v>252</v>
      </c>
      <c r="B9" s="177">
        <f>ROUND(E9+E10+E11,0)</f>
        <v>5</v>
      </c>
      <c r="C9" s="180" t="s">
        <v>12</v>
      </c>
      <c r="D9" s="105" t="s">
        <v>115</v>
      </c>
      <c r="E9" s="103">
        <f>★数量計算書!AG9</f>
        <v>5.4700000000000006</v>
      </c>
      <c r="F9" s="191"/>
      <c r="G9" s="180" t="s">
        <v>12</v>
      </c>
      <c r="H9" s="89"/>
      <c r="I9" s="125"/>
    </row>
    <row r="10" spans="1:10" s="8" customFormat="1" ht="36" customHeight="1" x14ac:dyDescent="0.4">
      <c r="A10" s="174"/>
      <c r="B10" s="179"/>
      <c r="C10" s="181"/>
      <c r="D10" s="109" t="s">
        <v>116</v>
      </c>
      <c r="E10" s="110">
        <f>★数量計算書!AG12</f>
        <v>0</v>
      </c>
      <c r="F10" s="192"/>
      <c r="G10" s="181"/>
      <c r="H10" s="109"/>
      <c r="I10" s="127"/>
    </row>
    <row r="11" spans="1:10" s="8" customFormat="1" ht="36" customHeight="1" x14ac:dyDescent="0.4">
      <c r="A11" s="173"/>
      <c r="B11" s="178"/>
      <c r="C11" s="182"/>
      <c r="D11" s="106" t="s">
        <v>159</v>
      </c>
      <c r="E11" s="107">
        <f>★数量計算書!AG13</f>
        <v>0</v>
      </c>
      <c r="F11" s="193"/>
      <c r="G11" s="182"/>
      <c r="H11" s="92"/>
      <c r="I11" s="126"/>
    </row>
    <row r="12" spans="1:10" s="8" customFormat="1" ht="36" customHeight="1" x14ac:dyDescent="0.4">
      <c r="A12" s="164" t="s">
        <v>259</v>
      </c>
      <c r="B12" s="158">
        <v>5</v>
      </c>
      <c r="C12" s="159" t="s">
        <v>253</v>
      </c>
      <c r="D12" s="106" t="s">
        <v>115</v>
      </c>
      <c r="E12" s="107">
        <v>5.4700000000000006</v>
      </c>
      <c r="F12" s="160"/>
      <c r="G12" s="159" t="s">
        <v>88</v>
      </c>
      <c r="H12" s="92"/>
      <c r="I12" s="159"/>
    </row>
    <row r="13" spans="1:10" s="8" customFormat="1" ht="33" customHeight="1" x14ac:dyDescent="0.4">
      <c r="A13" s="15" t="s">
        <v>187</v>
      </c>
      <c r="B13" s="136">
        <f>ROUND(E13,0)</f>
        <v>2</v>
      </c>
      <c r="C13" s="24" t="s">
        <v>14</v>
      </c>
      <c r="D13" s="15" t="s">
        <v>79</v>
      </c>
      <c r="E13" s="79">
        <f>★数量計算書!AG11</f>
        <v>2.02</v>
      </c>
      <c r="F13" s="15"/>
      <c r="G13" s="24" t="s">
        <v>12</v>
      </c>
      <c r="H13" s="25"/>
      <c r="I13" s="24"/>
    </row>
    <row r="14" spans="1:10" s="8" customFormat="1" ht="33" hidden="1" customHeight="1" x14ac:dyDescent="0.4">
      <c r="A14" s="15" t="s">
        <v>158</v>
      </c>
      <c r="B14" s="61">
        <f>ROUND(E14,0)</f>
        <v>0</v>
      </c>
      <c r="C14" s="24" t="s">
        <v>157</v>
      </c>
      <c r="D14" s="15" t="s">
        <v>79</v>
      </c>
      <c r="E14" s="79">
        <f>E11</f>
        <v>0</v>
      </c>
      <c r="F14" s="15"/>
      <c r="G14" s="24"/>
      <c r="H14" s="25"/>
      <c r="I14" s="24"/>
    </row>
    <row r="15" spans="1:10" s="8" customFormat="1" ht="33" hidden="1" customHeight="1" x14ac:dyDescent="0.4">
      <c r="A15" s="15" t="s">
        <v>160</v>
      </c>
      <c r="B15" s="15">
        <f>ROUND(E15,-1)</f>
        <v>0</v>
      </c>
      <c r="C15" s="24" t="s">
        <v>156</v>
      </c>
      <c r="D15" s="15" t="s">
        <v>79</v>
      </c>
      <c r="E15" s="79">
        <f>★数量計算書!AG15</f>
        <v>0</v>
      </c>
      <c r="F15" s="15"/>
      <c r="G15" s="24" t="s">
        <v>156</v>
      </c>
      <c r="H15" s="25"/>
      <c r="I15" s="24"/>
    </row>
    <row r="16" spans="1:10" s="8" customFormat="1" ht="33" customHeight="1" x14ac:dyDescent="0.4">
      <c r="A16" s="10" t="s">
        <v>10</v>
      </c>
      <c r="B16" s="15">
        <f>ROUND(E16,-1)</f>
        <v>20</v>
      </c>
      <c r="C16" s="24" t="s">
        <v>13</v>
      </c>
      <c r="D16" s="15" t="s">
        <v>146</v>
      </c>
      <c r="E16" s="79">
        <f>(E7+E8-E10)</f>
        <v>24.989999999999995</v>
      </c>
      <c r="F16" s="15"/>
      <c r="G16" s="24" t="s">
        <v>12</v>
      </c>
      <c r="H16" s="25"/>
      <c r="I16" s="24"/>
    </row>
    <row r="17" spans="1:9" s="8" customFormat="1" ht="33" customHeight="1" x14ac:dyDescent="0.4">
      <c r="A17" s="15" t="s">
        <v>11</v>
      </c>
      <c r="B17" s="15">
        <f>ROUND(E17,-1)</f>
        <v>20</v>
      </c>
      <c r="C17" s="24" t="s">
        <v>12</v>
      </c>
      <c r="D17" s="15" t="s">
        <v>95</v>
      </c>
      <c r="E17" s="79">
        <f>E16</f>
        <v>24.989999999999995</v>
      </c>
      <c r="F17" s="15"/>
      <c r="G17" s="24" t="s">
        <v>12</v>
      </c>
      <c r="H17" s="25"/>
      <c r="I17" s="24"/>
    </row>
    <row r="18" spans="1:9" s="36" customFormat="1" ht="33" customHeight="1" x14ac:dyDescent="0.4">
      <c r="A18" s="21" t="s">
        <v>67</v>
      </c>
      <c r="B18" s="21"/>
      <c r="C18" s="35"/>
      <c r="D18" s="21"/>
      <c r="E18" s="80"/>
      <c r="F18" s="21"/>
      <c r="G18" s="35"/>
      <c r="H18" s="90"/>
      <c r="I18" s="35"/>
    </row>
    <row r="19" spans="1:9" s="36" customFormat="1" ht="33" customHeight="1" x14ac:dyDescent="0.4">
      <c r="A19" s="15" t="s">
        <v>76</v>
      </c>
      <c r="B19" s="21"/>
      <c r="C19" s="35"/>
      <c r="D19" s="21"/>
      <c r="E19" s="80"/>
      <c r="F19" s="21"/>
      <c r="G19" s="35"/>
      <c r="H19" s="90"/>
      <c r="I19" s="35"/>
    </row>
    <row r="20" spans="1:9" s="8" customFormat="1" ht="33" customHeight="1" x14ac:dyDescent="0.4">
      <c r="A20" s="172" t="s">
        <v>96</v>
      </c>
      <c r="B20" s="177">
        <f>ROUND(E20+E21,0)</f>
        <v>41</v>
      </c>
      <c r="C20" s="175" t="s">
        <v>69</v>
      </c>
      <c r="D20" s="105" t="s">
        <v>170</v>
      </c>
      <c r="E20" s="103">
        <f>★数量計算書!AG17</f>
        <v>30</v>
      </c>
      <c r="F20" s="191"/>
      <c r="G20" s="168" t="s">
        <v>3</v>
      </c>
      <c r="H20" s="25"/>
      <c r="I20" s="24"/>
    </row>
    <row r="21" spans="1:9" s="8" customFormat="1" ht="33" customHeight="1" x14ac:dyDescent="0.4">
      <c r="A21" s="173"/>
      <c r="B21" s="178"/>
      <c r="C21" s="176"/>
      <c r="D21" s="106" t="s">
        <v>171</v>
      </c>
      <c r="E21" s="107">
        <f>★数量計算書!AG18</f>
        <v>11.08</v>
      </c>
      <c r="F21" s="193"/>
      <c r="G21" s="169"/>
      <c r="H21" s="25"/>
      <c r="I21" s="24"/>
    </row>
    <row r="22" spans="1:9" s="8" customFormat="1" ht="33" hidden="1" customHeight="1" x14ac:dyDescent="0.4">
      <c r="A22" s="172" t="s">
        <v>97</v>
      </c>
      <c r="B22" s="177">
        <f>ROUND(E22+E23,0)</f>
        <v>42</v>
      </c>
      <c r="C22" s="175" t="s">
        <v>3</v>
      </c>
      <c r="D22" s="105" t="s">
        <v>170</v>
      </c>
      <c r="E22" s="103">
        <f>★数量計算書!AG21</f>
        <v>19.8</v>
      </c>
      <c r="F22" s="60"/>
      <c r="G22" s="24" t="s">
        <v>3</v>
      </c>
      <c r="H22" s="25"/>
      <c r="I22" s="24"/>
    </row>
    <row r="23" spans="1:9" s="8" customFormat="1" ht="33" hidden="1" customHeight="1" x14ac:dyDescent="0.4">
      <c r="A23" s="173"/>
      <c r="B23" s="178"/>
      <c r="C23" s="176"/>
      <c r="D23" s="106" t="s">
        <v>171</v>
      </c>
      <c r="E23" s="107">
        <f>★数量計算書!AG22</f>
        <v>22</v>
      </c>
      <c r="F23" s="60"/>
      <c r="G23" s="24"/>
      <c r="H23" s="25"/>
      <c r="I23" s="24"/>
    </row>
    <row r="24" spans="1:9" s="8" customFormat="1" ht="33" hidden="1" customHeight="1" x14ac:dyDescent="0.4">
      <c r="A24" s="172" t="s">
        <v>207</v>
      </c>
      <c r="B24" s="177">
        <f>ROUND(E24+E25,0)</f>
        <v>22</v>
      </c>
      <c r="C24" s="175" t="s">
        <v>3</v>
      </c>
      <c r="D24" s="105" t="s">
        <v>170</v>
      </c>
      <c r="E24" s="103">
        <f>★数量計算書!AG19</f>
        <v>22</v>
      </c>
      <c r="F24" s="60"/>
      <c r="G24" s="24" t="s">
        <v>3</v>
      </c>
      <c r="H24" s="25"/>
      <c r="I24" s="24"/>
    </row>
    <row r="25" spans="1:9" s="8" customFormat="1" ht="33" hidden="1" customHeight="1" x14ac:dyDescent="0.4">
      <c r="A25" s="173"/>
      <c r="B25" s="178"/>
      <c r="C25" s="176"/>
      <c r="D25" s="106" t="s">
        <v>171</v>
      </c>
      <c r="E25" s="107">
        <f>★数量計算書!AG20</f>
        <v>0.4</v>
      </c>
      <c r="F25" s="60"/>
      <c r="G25" s="24"/>
      <c r="H25" s="25"/>
      <c r="I25" s="24"/>
    </row>
    <row r="26" spans="1:9" s="8" customFormat="1" ht="33" customHeight="1" x14ac:dyDescent="0.4">
      <c r="A26" s="15" t="s">
        <v>237</v>
      </c>
      <c r="B26" s="60">
        <f>ROUND(E26,0)</f>
        <v>4</v>
      </c>
      <c r="C26" s="24" t="s">
        <v>4</v>
      </c>
      <c r="D26" s="15" t="s">
        <v>79</v>
      </c>
      <c r="E26" s="79">
        <f>★数量計算書!AG23</f>
        <v>3.56</v>
      </c>
      <c r="F26" s="60"/>
      <c r="G26" s="24" t="s">
        <v>4</v>
      </c>
      <c r="H26" s="25"/>
      <c r="I26" s="24"/>
    </row>
    <row r="27" spans="1:9" s="8" customFormat="1" ht="33" customHeight="1" x14ac:dyDescent="0.4">
      <c r="A27" s="15" t="s">
        <v>238</v>
      </c>
      <c r="B27" s="60">
        <f>ROUND(E27,0)</f>
        <v>36</v>
      </c>
      <c r="C27" s="24" t="s">
        <v>70</v>
      </c>
      <c r="D27" s="15" t="s">
        <v>79</v>
      </c>
      <c r="E27" s="79">
        <f>★数量計算書!AG24</f>
        <v>35.730000000000004</v>
      </c>
      <c r="F27" s="60"/>
      <c r="G27" s="24" t="s">
        <v>4</v>
      </c>
      <c r="H27" s="25"/>
      <c r="I27" s="24"/>
    </row>
    <row r="28" spans="1:9" s="8" customFormat="1" ht="33" customHeight="1" x14ac:dyDescent="0.4">
      <c r="A28" s="10" t="s">
        <v>241</v>
      </c>
      <c r="B28" s="60">
        <f t="shared" ref="B28:B29" si="0">ROUND(E28,0)</f>
        <v>23</v>
      </c>
      <c r="C28" s="137" t="s">
        <v>4</v>
      </c>
      <c r="D28" s="15" t="s">
        <v>147</v>
      </c>
      <c r="E28" s="138">
        <f>★数量計算書!AG25</f>
        <v>22.86</v>
      </c>
      <c r="F28" s="60"/>
      <c r="G28" s="137" t="s">
        <v>4</v>
      </c>
      <c r="H28" s="97"/>
      <c r="I28" s="24"/>
    </row>
    <row r="29" spans="1:9" s="8" customFormat="1" ht="33" customHeight="1" x14ac:dyDescent="0.4">
      <c r="A29" s="10" t="s">
        <v>242</v>
      </c>
      <c r="B29" s="60">
        <f t="shared" si="0"/>
        <v>117</v>
      </c>
      <c r="C29" s="137" t="s">
        <v>4</v>
      </c>
      <c r="D29" s="15" t="s">
        <v>254</v>
      </c>
      <c r="E29" s="138">
        <v>117.14</v>
      </c>
      <c r="F29" s="60"/>
      <c r="G29" s="137" t="s">
        <v>4</v>
      </c>
      <c r="H29" s="97"/>
      <c r="I29" s="24"/>
    </row>
    <row r="30" spans="1:9" s="8" customFormat="1" ht="33" hidden="1" customHeight="1" x14ac:dyDescent="0.4">
      <c r="A30" s="10" t="s">
        <v>213</v>
      </c>
      <c r="B30" s="60">
        <f>ROUND(E30,0)</f>
        <v>2</v>
      </c>
      <c r="C30" s="137" t="s">
        <v>216</v>
      </c>
      <c r="D30" s="15" t="s">
        <v>99</v>
      </c>
      <c r="E30" s="138">
        <f>★数量計算書!AG28</f>
        <v>2.4000000000000004</v>
      </c>
      <c r="F30" s="60"/>
      <c r="G30" s="137" t="s">
        <v>12</v>
      </c>
      <c r="H30" s="97"/>
      <c r="I30" s="24"/>
    </row>
    <row r="31" spans="1:9" s="8" customFormat="1" ht="33" hidden="1" customHeight="1" x14ac:dyDescent="0.4">
      <c r="A31" s="10" t="s">
        <v>214</v>
      </c>
      <c r="B31" s="60">
        <f>ROUND(E31,0)</f>
        <v>3</v>
      </c>
      <c r="C31" s="137" t="s">
        <v>4</v>
      </c>
      <c r="D31" s="15" t="s">
        <v>99</v>
      </c>
      <c r="E31" s="138">
        <f>★数量計算書!AG29</f>
        <v>3.0000000000000004</v>
      </c>
      <c r="F31" s="60"/>
      <c r="G31" s="137" t="s">
        <v>4</v>
      </c>
      <c r="H31" s="97"/>
      <c r="I31" s="24"/>
    </row>
    <row r="32" spans="1:9" s="8" customFormat="1" ht="75" customHeight="1" x14ac:dyDescent="0.4">
      <c r="A32" s="15" t="s">
        <v>188</v>
      </c>
      <c r="B32" s="60">
        <f>ROUND(E32,0)</f>
        <v>5</v>
      </c>
      <c r="C32" s="24" t="s">
        <v>65</v>
      </c>
      <c r="D32" s="15" t="s">
        <v>243</v>
      </c>
      <c r="E32" s="79">
        <f>E26*0.04+E27*0.1+E28*0.05</f>
        <v>4.8584000000000005</v>
      </c>
      <c r="F32" s="60"/>
      <c r="G32" s="24" t="s">
        <v>12</v>
      </c>
      <c r="H32" s="97"/>
      <c r="I32" s="24"/>
    </row>
    <row r="33" spans="1:9" s="8" customFormat="1" ht="75" customHeight="1" x14ac:dyDescent="0.4">
      <c r="A33" s="15" t="s">
        <v>190</v>
      </c>
      <c r="B33" s="60">
        <f>ROUND(E33,0)</f>
        <v>6</v>
      </c>
      <c r="C33" s="24" t="s">
        <v>12</v>
      </c>
      <c r="D33" s="15" t="s">
        <v>189</v>
      </c>
      <c r="E33" s="79">
        <f>E29*0.05</f>
        <v>5.8570000000000002</v>
      </c>
      <c r="F33" s="60"/>
      <c r="G33" s="24" t="s">
        <v>12</v>
      </c>
      <c r="H33" s="97"/>
      <c r="I33" s="24"/>
    </row>
    <row r="34" spans="1:9" s="8" customFormat="1" ht="36" hidden="1" customHeight="1" x14ac:dyDescent="0.4">
      <c r="A34" s="15" t="s">
        <v>211</v>
      </c>
      <c r="B34" s="60">
        <f>ROUND(E34,0)</f>
        <v>2</v>
      </c>
      <c r="C34" s="24" t="s">
        <v>12</v>
      </c>
      <c r="D34" s="15" t="s">
        <v>210</v>
      </c>
      <c r="E34" s="79">
        <f>E30</f>
        <v>2.4000000000000004</v>
      </c>
      <c r="F34" s="60"/>
      <c r="G34" s="24" t="s">
        <v>12</v>
      </c>
      <c r="H34" s="97"/>
      <c r="I34" s="24"/>
    </row>
    <row r="35" spans="1:9" s="8" customFormat="1" ht="36" hidden="1" customHeight="1" x14ac:dyDescent="0.4">
      <c r="A35" s="15" t="s">
        <v>212</v>
      </c>
      <c r="B35" s="143">
        <f>ROUND(E35,1)</f>
        <v>0.3</v>
      </c>
      <c r="C35" s="24" t="s">
        <v>12</v>
      </c>
      <c r="D35" s="15" t="s">
        <v>210</v>
      </c>
      <c r="E35" s="79">
        <f>E31*0.1</f>
        <v>0.30000000000000004</v>
      </c>
      <c r="F35" s="60"/>
      <c r="G35" s="24" t="s">
        <v>12</v>
      </c>
      <c r="H35" s="97"/>
      <c r="I35" s="24"/>
    </row>
    <row r="36" spans="1:9" s="8" customFormat="1" ht="33" customHeight="1" x14ac:dyDescent="0.4">
      <c r="A36" s="15" t="s">
        <v>68</v>
      </c>
      <c r="B36" s="60">
        <f>ROUND(E36,0)</f>
        <v>25</v>
      </c>
      <c r="C36" s="24" t="s">
        <v>71</v>
      </c>
      <c r="D36" s="15" t="s">
        <v>117</v>
      </c>
      <c r="E36" s="79">
        <v>25.19</v>
      </c>
      <c r="F36" s="60"/>
      <c r="G36" s="24" t="s">
        <v>71</v>
      </c>
      <c r="H36" s="25"/>
      <c r="I36" s="24"/>
    </row>
    <row r="37" spans="1:9" s="8" customFormat="1" ht="33" hidden="1" customHeight="1" x14ac:dyDescent="0.4">
      <c r="A37" s="15" t="s">
        <v>218</v>
      </c>
      <c r="B37" s="60">
        <f>ROUND(E37,0)</f>
        <v>6</v>
      </c>
      <c r="C37" s="24" t="s">
        <v>71</v>
      </c>
      <c r="D37" s="15" t="s">
        <v>217</v>
      </c>
      <c r="E37" s="79">
        <f>ROUND(E34*2.5,3)</f>
        <v>6</v>
      </c>
      <c r="F37" s="60"/>
      <c r="G37" s="24" t="s">
        <v>71</v>
      </c>
      <c r="H37" s="25"/>
      <c r="I37" s="24"/>
    </row>
    <row r="38" spans="1:9" s="8" customFormat="1" ht="33" hidden="1" customHeight="1" x14ac:dyDescent="0.4">
      <c r="A38" s="15" t="s">
        <v>219</v>
      </c>
      <c r="B38" s="60">
        <f>ROUND(E38,0)</f>
        <v>1</v>
      </c>
      <c r="C38" s="24" t="s">
        <v>71</v>
      </c>
      <c r="D38" s="15" t="s">
        <v>117</v>
      </c>
      <c r="E38" s="79">
        <f>ROUND(E35*2.35,2)</f>
        <v>0.71</v>
      </c>
      <c r="F38" s="60"/>
      <c r="G38" s="24" t="s">
        <v>71</v>
      </c>
      <c r="H38" s="25"/>
      <c r="I38" s="24"/>
    </row>
    <row r="39" spans="1:9" s="8" customFormat="1" ht="33" hidden="1" customHeight="1" x14ac:dyDescent="0.4">
      <c r="A39" s="15" t="s">
        <v>75</v>
      </c>
      <c r="B39" s="15"/>
      <c r="C39" s="24"/>
      <c r="D39" s="15"/>
      <c r="E39" s="79"/>
      <c r="F39" s="15"/>
      <c r="G39" s="24"/>
      <c r="H39" s="25"/>
      <c r="I39" s="24"/>
    </row>
    <row r="40" spans="1:9" s="8" customFormat="1" ht="33" hidden="1" customHeight="1" x14ac:dyDescent="0.4">
      <c r="A40" s="172" t="s">
        <v>72</v>
      </c>
      <c r="B40" s="166">
        <f>ROUND(E40+E41,0)</f>
        <v>2</v>
      </c>
      <c r="C40" s="168" t="s">
        <v>77</v>
      </c>
      <c r="D40" s="102" t="s">
        <v>124</v>
      </c>
      <c r="E40" s="103">
        <v>1.79</v>
      </c>
      <c r="F40" s="166"/>
      <c r="G40" s="168" t="s">
        <v>77</v>
      </c>
      <c r="H40" s="89"/>
      <c r="I40" s="125"/>
    </row>
    <row r="41" spans="1:9" s="8" customFormat="1" ht="51.75" hidden="1" customHeight="1" x14ac:dyDescent="0.4">
      <c r="A41" s="173"/>
      <c r="B41" s="167"/>
      <c r="C41" s="169"/>
      <c r="D41" s="108"/>
      <c r="E41" s="107"/>
      <c r="F41" s="167"/>
      <c r="G41" s="169"/>
      <c r="H41" s="92"/>
      <c r="I41" s="126"/>
    </row>
    <row r="42" spans="1:9" s="8" customFormat="1" ht="33" hidden="1" customHeight="1" x14ac:dyDescent="0.4">
      <c r="A42" s="15" t="s">
        <v>73</v>
      </c>
      <c r="B42" s="61">
        <f>ROUND(E42,0)</f>
        <v>2</v>
      </c>
      <c r="C42" s="24" t="s">
        <v>77</v>
      </c>
      <c r="D42" s="15"/>
      <c r="E42" s="79">
        <f>E40+E41</f>
        <v>1.79</v>
      </c>
      <c r="F42" s="61"/>
      <c r="G42" s="24" t="s">
        <v>77</v>
      </c>
      <c r="H42" s="25"/>
      <c r="I42" s="24"/>
    </row>
    <row r="43" spans="1:9" s="8" customFormat="1" ht="33" hidden="1" customHeight="1" x14ac:dyDescent="0.4">
      <c r="A43" s="15" t="s">
        <v>74</v>
      </c>
      <c r="B43" s="61">
        <f>ROUND(E43,0)</f>
        <v>4</v>
      </c>
      <c r="C43" s="24" t="s">
        <v>78</v>
      </c>
      <c r="D43" s="15" t="s">
        <v>121</v>
      </c>
      <c r="E43" s="79">
        <f>ROUND(E42*2.5,2)</f>
        <v>4.4800000000000004</v>
      </c>
      <c r="F43" s="61"/>
      <c r="G43" s="24" t="s">
        <v>78</v>
      </c>
      <c r="H43" s="25"/>
      <c r="I43" s="24"/>
    </row>
    <row r="44" spans="1:9" s="20" customFormat="1" ht="33" customHeight="1" x14ac:dyDescent="0.4">
      <c r="A44" s="9" t="s">
        <v>66</v>
      </c>
      <c r="B44" s="17"/>
      <c r="C44" s="23"/>
      <c r="D44" s="11"/>
      <c r="E44" s="78"/>
      <c r="F44" s="9"/>
      <c r="G44" s="23"/>
      <c r="H44" s="23"/>
      <c r="I44" s="141"/>
    </row>
    <row r="45" spans="1:9" s="8" customFormat="1" ht="33" customHeight="1" x14ac:dyDescent="0.4">
      <c r="A45" s="10" t="s">
        <v>191</v>
      </c>
      <c r="B45" s="61">
        <f>ROUND(E45,0)</f>
        <v>8</v>
      </c>
      <c r="C45" s="24" t="s">
        <v>15</v>
      </c>
      <c r="D45" s="15" t="s">
        <v>236</v>
      </c>
      <c r="E45" s="79">
        <f>★数量計算書!F3</f>
        <v>8</v>
      </c>
      <c r="F45" s="61"/>
      <c r="G45" s="24" t="s">
        <v>3</v>
      </c>
      <c r="H45" s="25"/>
      <c r="I45" s="24"/>
    </row>
    <row r="46" spans="1:9" s="8" customFormat="1" ht="33" customHeight="1" x14ac:dyDescent="0.4">
      <c r="A46" s="10" t="s">
        <v>244</v>
      </c>
      <c r="B46" s="61">
        <f>ROUND(E46,0)</f>
        <v>10</v>
      </c>
      <c r="C46" s="24" t="s">
        <v>3</v>
      </c>
      <c r="D46" s="15" t="s">
        <v>236</v>
      </c>
      <c r="E46" s="79">
        <f>★数量計算書!M3</f>
        <v>10.199999999999999</v>
      </c>
      <c r="F46" s="61"/>
      <c r="G46" s="24" t="s">
        <v>3</v>
      </c>
      <c r="H46" s="25"/>
      <c r="I46" s="24"/>
    </row>
    <row r="47" spans="1:9" s="8" customFormat="1" ht="33" customHeight="1" x14ac:dyDescent="0.4">
      <c r="A47" s="10" t="s">
        <v>113</v>
      </c>
      <c r="B47" s="165">
        <v>0.4</v>
      </c>
      <c r="C47" s="24" t="s">
        <v>114</v>
      </c>
      <c r="D47" s="15" t="s">
        <v>257</v>
      </c>
      <c r="E47" s="79">
        <v>0.42</v>
      </c>
      <c r="F47" s="61"/>
      <c r="G47" s="24" t="s">
        <v>12</v>
      </c>
      <c r="H47" s="97"/>
      <c r="I47" s="24"/>
    </row>
    <row r="48" spans="1:9" s="8" customFormat="1" ht="33" customHeight="1" x14ac:dyDescent="0.4">
      <c r="A48" s="10" t="s">
        <v>225</v>
      </c>
      <c r="B48" s="61">
        <f>ROUNDUP(E48,0)</f>
        <v>15</v>
      </c>
      <c r="C48" s="24" t="s">
        <v>16</v>
      </c>
      <c r="D48" s="15" t="s">
        <v>227</v>
      </c>
      <c r="E48" s="79">
        <f>E45*0.8+E46*0.8</f>
        <v>14.56</v>
      </c>
      <c r="F48" s="99"/>
      <c r="G48" s="24" t="s">
        <v>16</v>
      </c>
      <c r="H48" s="25"/>
      <c r="I48" s="24"/>
    </row>
    <row r="49" spans="1:9" s="8" customFormat="1" ht="33" customHeight="1" x14ac:dyDescent="0.4">
      <c r="A49" s="15" t="s">
        <v>226</v>
      </c>
      <c r="B49" s="61">
        <f>ROUND(E49,0)</f>
        <v>4</v>
      </c>
      <c r="C49" s="24" t="s">
        <v>17</v>
      </c>
      <c r="D49" s="15" t="s">
        <v>228</v>
      </c>
      <c r="E49" s="79">
        <f>E45*0.2+E46*0.2</f>
        <v>3.64</v>
      </c>
      <c r="F49" s="99"/>
      <c r="G49" s="24" t="s">
        <v>17</v>
      </c>
      <c r="H49" s="25"/>
      <c r="I49" s="24"/>
    </row>
    <row r="50" spans="1:9" s="8" customFormat="1" ht="33" customHeight="1" x14ac:dyDescent="0.4">
      <c r="A50" s="10" t="s">
        <v>245</v>
      </c>
      <c r="B50" s="61">
        <f t="shared" ref="B50" si="1">ROUND(E50,0)</f>
        <v>1</v>
      </c>
      <c r="C50" s="24" t="s">
        <v>131</v>
      </c>
      <c r="D50" s="15" t="s">
        <v>236</v>
      </c>
      <c r="E50" s="79">
        <v>1</v>
      </c>
      <c r="F50" s="61"/>
      <c r="G50" s="24" t="s">
        <v>131</v>
      </c>
      <c r="H50" s="25"/>
      <c r="I50" s="24"/>
    </row>
    <row r="51" spans="1:9" s="8" customFormat="1" ht="33" customHeight="1" x14ac:dyDescent="0.4">
      <c r="A51" s="10" t="s">
        <v>246</v>
      </c>
      <c r="B51" s="61">
        <f t="shared" ref="B51" si="2">ROUND(E51,0)</f>
        <v>1</v>
      </c>
      <c r="C51" s="24" t="s">
        <v>131</v>
      </c>
      <c r="D51" s="15" t="s">
        <v>236</v>
      </c>
      <c r="E51" s="79">
        <v>1</v>
      </c>
      <c r="F51" s="61"/>
      <c r="G51" s="24" t="s">
        <v>131</v>
      </c>
      <c r="H51" s="25"/>
      <c r="I51" s="24"/>
    </row>
    <row r="52" spans="1:9" s="8" customFormat="1" ht="37.5" customHeight="1" x14ac:dyDescent="0.4">
      <c r="A52" s="10" t="s">
        <v>247</v>
      </c>
      <c r="B52" s="61">
        <f>ROUND(E52,0)</f>
        <v>10</v>
      </c>
      <c r="C52" s="24" t="s">
        <v>3</v>
      </c>
      <c r="D52" s="15" t="s">
        <v>236</v>
      </c>
      <c r="E52" s="79">
        <f>★数量計算書!T3+★数量計算書!AA3</f>
        <v>10.199999999999999</v>
      </c>
      <c r="F52" s="61"/>
      <c r="G52" s="24" t="s">
        <v>3</v>
      </c>
      <c r="H52" s="25"/>
      <c r="I52" s="24"/>
    </row>
    <row r="53" spans="1:9" s="8" customFormat="1" ht="33" hidden="1" customHeight="1" x14ac:dyDescent="0.4">
      <c r="A53" s="10" t="s">
        <v>111</v>
      </c>
      <c r="B53" s="99" t="s">
        <v>136</v>
      </c>
      <c r="C53" s="24" t="s">
        <v>112</v>
      </c>
      <c r="D53" s="15"/>
      <c r="E53" s="79">
        <v>0</v>
      </c>
      <c r="F53" s="61"/>
      <c r="G53" s="24" t="s">
        <v>3</v>
      </c>
      <c r="H53" s="25"/>
      <c r="I53" s="24"/>
    </row>
    <row r="54" spans="1:9" s="96" customFormat="1" ht="33" hidden="1" customHeight="1" x14ac:dyDescent="0.4">
      <c r="A54" s="10" t="s">
        <v>132</v>
      </c>
      <c r="B54" s="61">
        <v>8</v>
      </c>
      <c r="C54" s="24" t="s">
        <v>3</v>
      </c>
      <c r="D54" s="15" t="s">
        <v>137</v>
      </c>
      <c r="E54" s="79">
        <v>8.3000000000000007</v>
      </c>
      <c r="F54" s="98"/>
      <c r="G54" s="94" t="s">
        <v>3</v>
      </c>
      <c r="H54" s="95"/>
      <c r="I54" s="94"/>
    </row>
    <row r="55" spans="1:9" s="8" customFormat="1" ht="33" hidden="1" customHeight="1" x14ac:dyDescent="0.4">
      <c r="A55" s="28" t="s">
        <v>123</v>
      </c>
      <c r="B55" s="61">
        <v>1</v>
      </c>
      <c r="C55" s="24" t="s">
        <v>106</v>
      </c>
      <c r="D55" s="15" t="s">
        <v>153</v>
      </c>
      <c r="E55" s="81"/>
      <c r="F55" s="99"/>
      <c r="G55" s="24" t="s">
        <v>106</v>
      </c>
      <c r="H55" s="97"/>
      <c r="I55" s="24"/>
    </row>
    <row r="58" spans="1:9" s="8" customFormat="1" ht="33" hidden="1" customHeight="1" x14ac:dyDescent="0.4">
      <c r="A58" s="10" t="s">
        <v>102</v>
      </c>
      <c r="B58" s="61">
        <f>ROUND(E58,0)</f>
        <v>3</v>
      </c>
      <c r="C58" s="24" t="s">
        <v>16</v>
      </c>
      <c r="D58" s="15" t="s">
        <v>138</v>
      </c>
      <c r="E58" s="79">
        <v>3</v>
      </c>
      <c r="F58" s="99"/>
      <c r="G58" s="24" t="s">
        <v>16</v>
      </c>
      <c r="H58" s="25"/>
      <c r="I58" s="24"/>
    </row>
    <row r="59" spans="1:9" s="8" customFormat="1" ht="33" hidden="1" customHeight="1" x14ac:dyDescent="0.4">
      <c r="A59" s="28" t="s">
        <v>103</v>
      </c>
      <c r="B59" s="99" t="s">
        <v>136</v>
      </c>
      <c r="C59" s="24" t="s">
        <v>45</v>
      </c>
      <c r="D59" s="15"/>
      <c r="E59" s="81"/>
      <c r="F59" s="99"/>
      <c r="G59" s="24" t="s">
        <v>45</v>
      </c>
      <c r="H59" s="25"/>
      <c r="I59" s="24"/>
    </row>
    <row r="60" spans="1:9" s="96" customFormat="1" ht="33" hidden="1" customHeight="1" x14ac:dyDescent="0.4">
      <c r="A60" s="28" t="s">
        <v>130</v>
      </c>
      <c r="B60" s="61">
        <v>2</v>
      </c>
      <c r="C60" s="24" t="s">
        <v>131</v>
      </c>
      <c r="D60" s="15" t="s">
        <v>138</v>
      </c>
      <c r="E60" s="81">
        <v>2</v>
      </c>
      <c r="F60" s="98"/>
      <c r="G60" s="94" t="s">
        <v>131</v>
      </c>
      <c r="H60" s="95"/>
      <c r="I60" s="94"/>
    </row>
    <row r="61" spans="1:9" s="8" customFormat="1" ht="33" hidden="1" customHeight="1" x14ac:dyDescent="0.4">
      <c r="A61" s="28" t="s">
        <v>122</v>
      </c>
      <c r="B61" s="99" t="s">
        <v>136</v>
      </c>
      <c r="C61" s="24" t="s">
        <v>106</v>
      </c>
      <c r="D61" s="15"/>
      <c r="E61" s="81"/>
      <c r="F61" s="61"/>
      <c r="G61" s="24" t="s">
        <v>106</v>
      </c>
      <c r="H61" s="25"/>
      <c r="I61" s="24"/>
    </row>
    <row r="62" spans="1:9" s="8" customFormat="1" ht="33" hidden="1" customHeight="1" x14ac:dyDescent="0.4">
      <c r="A62" s="15" t="s">
        <v>163</v>
      </c>
      <c r="B62" s="61">
        <v>9</v>
      </c>
      <c r="C62" s="24" t="s">
        <v>3</v>
      </c>
      <c r="D62" s="15" t="s">
        <v>176</v>
      </c>
      <c r="E62" s="79">
        <v>9</v>
      </c>
      <c r="F62" s="99"/>
      <c r="G62" s="24" t="s">
        <v>3</v>
      </c>
      <c r="H62" s="25"/>
      <c r="I62" s="24"/>
    </row>
    <row r="63" spans="1:9" s="8" customFormat="1" ht="33" customHeight="1" x14ac:dyDescent="0.4">
      <c r="A63" s="9" t="s">
        <v>29</v>
      </c>
      <c r="B63" s="17"/>
      <c r="C63" s="23"/>
      <c r="D63" s="11"/>
      <c r="E63" s="78"/>
      <c r="F63" s="9"/>
      <c r="G63" s="23"/>
      <c r="H63" s="23"/>
      <c r="I63" s="141"/>
    </row>
    <row r="64" spans="1:9" s="8" customFormat="1" ht="33" customHeight="1" x14ac:dyDescent="0.4">
      <c r="A64" s="10" t="s">
        <v>263</v>
      </c>
      <c r="B64" s="61">
        <f t="shared" ref="B64" si="3">ROUND(E64,0)</f>
        <v>4</v>
      </c>
      <c r="C64" s="24" t="s">
        <v>4</v>
      </c>
      <c r="D64" s="15" t="s">
        <v>147</v>
      </c>
      <c r="E64" s="79">
        <f>★数量計算書!AG34</f>
        <v>3.56</v>
      </c>
      <c r="F64" s="61"/>
      <c r="G64" s="24" t="s">
        <v>4</v>
      </c>
      <c r="H64" s="25"/>
      <c r="I64" s="24"/>
    </row>
    <row r="65" spans="1:9" s="8" customFormat="1" ht="35.25" customHeight="1" x14ac:dyDescent="0.4">
      <c r="A65" s="10" t="s">
        <v>262</v>
      </c>
      <c r="B65" s="61">
        <f t="shared" ref="B65:B73" si="4">ROUND(E65,0)</f>
        <v>23</v>
      </c>
      <c r="C65" s="24" t="s">
        <v>89</v>
      </c>
      <c r="D65" s="15" t="s">
        <v>147</v>
      </c>
      <c r="E65" s="79">
        <f>★数量計算書!AG35</f>
        <v>22.86</v>
      </c>
      <c r="F65" s="61"/>
      <c r="G65" s="24" t="s">
        <v>4</v>
      </c>
      <c r="H65" s="25"/>
      <c r="I65" s="24"/>
    </row>
    <row r="66" spans="1:9" s="8" customFormat="1" ht="35.25" hidden="1" customHeight="1" x14ac:dyDescent="0.4">
      <c r="A66" s="10" t="s">
        <v>105</v>
      </c>
      <c r="B66" s="61">
        <f t="shared" si="4"/>
        <v>9</v>
      </c>
      <c r="C66" s="24" t="s">
        <v>89</v>
      </c>
      <c r="D66" s="15" t="s">
        <v>147</v>
      </c>
      <c r="E66" s="79">
        <v>9.18</v>
      </c>
      <c r="F66" s="61"/>
      <c r="G66" s="24" t="s">
        <v>4</v>
      </c>
      <c r="H66" s="25"/>
      <c r="I66" s="24"/>
    </row>
    <row r="67" spans="1:9" s="8" customFormat="1" ht="35.25" customHeight="1" x14ac:dyDescent="0.4">
      <c r="A67" s="10" t="s">
        <v>249</v>
      </c>
      <c r="B67" s="61">
        <f t="shared" si="4"/>
        <v>23</v>
      </c>
      <c r="C67" s="24" t="s">
        <v>89</v>
      </c>
      <c r="D67" s="15" t="s">
        <v>147</v>
      </c>
      <c r="E67" s="79">
        <f>★数量計算書!AG36</f>
        <v>22.86</v>
      </c>
      <c r="F67" s="61"/>
      <c r="G67" s="24" t="s">
        <v>4</v>
      </c>
      <c r="H67" s="25"/>
      <c r="I67" s="24"/>
    </row>
    <row r="68" spans="1:9" s="8" customFormat="1" ht="35.25" customHeight="1" x14ac:dyDescent="0.4">
      <c r="A68" s="10" t="s">
        <v>196</v>
      </c>
      <c r="B68" s="61">
        <f t="shared" si="4"/>
        <v>23</v>
      </c>
      <c r="C68" s="24" t="s">
        <v>89</v>
      </c>
      <c r="D68" s="15" t="s">
        <v>147</v>
      </c>
      <c r="E68" s="79">
        <f>★数量計算書!AG37</f>
        <v>22.86</v>
      </c>
      <c r="F68" s="61"/>
      <c r="G68" s="24" t="s">
        <v>4</v>
      </c>
      <c r="H68" s="25"/>
      <c r="I68" s="24"/>
    </row>
    <row r="69" spans="1:9" s="8" customFormat="1" ht="35.25" customHeight="1" x14ac:dyDescent="0.4">
      <c r="A69" s="10" t="s">
        <v>195</v>
      </c>
      <c r="B69" s="61">
        <f t="shared" si="4"/>
        <v>23</v>
      </c>
      <c r="C69" s="24" t="s">
        <v>89</v>
      </c>
      <c r="D69" s="15" t="s">
        <v>147</v>
      </c>
      <c r="E69" s="79">
        <f>★数量計算書!AG39</f>
        <v>22.86</v>
      </c>
      <c r="F69" s="61"/>
      <c r="G69" s="24" t="s">
        <v>4</v>
      </c>
      <c r="H69" s="25"/>
      <c r="I69" s="24"/>
    </row>
    <row r="70" spans="1:9" s="8" customFormat="1" ht="35.25" hidden="1" customHeight="1" x14ac:dyDescent="0.4">
      <c r="A70" s="10" t="s">
        <v>80</v>
      </c>
      <c r="B70" s="61">
        <f t="shared" si="4"/>
        <v>-18</v>
      </c>
      <c r="C70" s="24" t="s">
        <v>89</v>
      </c>
      <c r="D70" s="15" t="s">
        <v>120</v>
      </c>
      <c r="E70" s="79">
        <f>E73-E68</f>
        <v>-17.86</v>
      </c>
      <c r="F70" s="61"/>
      <c r="G70" s="24" t="s">
        <v>4</v>
      </c>
      <c r="H70" s="25"/>
      <c r="I70" s="24"/>
    </row>
    <row r="71" spans="1:9" s="8" customFormat="1" ht="35.25" hidden="1" customHeight="1" x14ac:dyDescent="0.4">
      <c r="A71" s="10" t="s">
        <v>81</v>
      </c>
      <c r="B71" s="61">
        <f t="shared" si="4"/>
        <v>23</v>
      </c>
      <c r="C71" s="24" t="s">
        <v>89</v>
      </c>
      <c r="D71" s="15" t="s">
        <v>119</v>
      </c>
      <c r="E71" s="79">
        <f>E68</f>
        <v>22.86</v>
      </c>
      <c r="F71" s="61"/>
      <c r="G71" s="24" t="s">
        <v>4</v>
      </c>
      <c r="H71" s="25"/>
      <c r="I71" s="24"/>
    </row>
    <row r="72" spans="1:9" s="8" customFormat="1" ht="54" customHeight="1" x14ac:dyDescent="0.4">
      <c r="A72" s="15" t="s">
        <v>250</v>
      </c>
      <c r="B72" s="61">
        <v>260</v>
      </c>
      <c r="C72" s="25" t="s">
        <v>4</v>
      </c>
      <c r="D72" s="15" t="s">
        <v>236</v>
      </c>
      <c r="E72" s="79">
        <v>260</v>
      </c>
      <c r="F72" s="61"/>
      <c r="G72" s="24" t="s">
        <v>4</v>
      </c>
      <c r="H72" s="25"/>
      <c r="I72" s="24"/>
    </row>
    <row r="73" spans="1:9" s="8" customFormat="1" ht="54" customHeight="1" x14ac:dyDescent="0.4">
      <c r="A73" s="15" t="s">
        <v>251</v>
      </c>
      <c r="B73" s="61">
        <f t="shared" si="4"/>
        <v>5</v>
      </c>
      <c r="C73" s="25" t="s">
        <v>89</v>
      </c>
      <c r="D73" s="15" t="s">
        <v>236</v>
      </c>
      <c r="E73" s="79">
        <v>5</v>
      </c>
      <c r="F73" s="61"/>
      <c r="G73" s="24" t="s">
        <v>4</v>
      </c>
      <c r="H73" s="25"/>
      <c r="I73" s="24"/>
    </row>
    <row r="74" spans="1:9" s="8" customFormat="1" ht="35.25" hidden="1" customHeight="1" x14ac:dyDescent="0.4">
      <c r="A74" s="15" t="s">
        <v>141</v>
      </c>
      <c r="B74" s="99" t="s">
        <v>143</v>
      </c>
      <c r="C74" s="25" t="s">
        <v>106</v>
      </c>
      <c r="D74" s="15" t="s">
        <v>107</v>
      </c>
      <c r="E74" s="82"/>
    </row>
    <row r="75" spans="1:9" s="96" customFormat="1" ht="35.25" hidden="1" customHeight="1" x14ac:dyDescent="0.4">
      <c r="A75" s="15" t="s">
        <v>142</v>
      </c>
      <c r="B75" s="61">
        <v>1</v>
      </c>
      <c r="C75" s="25" t="s">
        <v>106</v>
      </c>
      <c r="D75" s="15" t="s">
        <v>139</v>
      </c>
      <c r="E75" s="82"/>
    </row>
    <row r="76" spans="1:9" s="96" customFormat="1" ht="35.25" hidden="1" customHeight="1" x14ac:dyDescent="0.4">
      <c r="A76" s="15" t="s">
        <v>133</v>
      </c>
      <c r="B76" s="61">
        <v>1</v>
      </c>
      <c r="C76" s="25" t="s">
        <v>106</v>
      </c>
      <c r="D76" s="15" t="s">
        <v>140</v>
      </c>
      <c r="E76" s="82"/>
    </row>
    <row r="77" spans="1:9" s="96" customFormat="1" ht="35.25" customHeight="1" x14ac:dyDescent="0.4">
      <c r="A77" s="9" t="s">
        <v>258</v>
      </c>
      <c r="B77" s="17"/>
      <c r="C77" s="23"/>
      <c r="D77" s="11"/>
      <c r="E77" s="78"/>
      <c r="F77" s="9"/>
      <c r="G77" s="23"/>
      <c r="H77" s="23"/>
      <c r="I77" s="141"/>
    </row>
    <row r="78" spans="1:9" s="96" customFormat="1" ht="111" customHeight="1" x14ac:dyDescent="0.4">
      <c r="A78" s="10" t="s">
        <v>260</v>
      </c>
      <c r="B78" s="148">
        <v>1</v>
      </c>
      <c r="C78" s="24" t="s">
        <v>106</v>
      </c>
      <c r="D78" s="15" t="s">
        <v>261</v>
      </c>
      <c r="E78" s="79"/>
      <c r="F78" s="148"/>
      <c r="G78" s="24" t="s">
        <v>106</v>
      </c>
      <c r="H78" s="15"/>
      <c r="I78" s="79"/>
    </row>
    <row r="79" spans="1:9" s="8" customFormat="1" ht="35.25" customHeight="1" x14ac:dyDescent="0.4">
      <c r="A79" s="9" t="s">
        <v>220</v>
      </c>
      <c r="B79" s="17"/>
      <c r="C79" s="23"/>
      <c r="D79" s="11"/>
      <c r="E79" s="78"/>
      <c r="F79" s="9"/>
      <c r="G79" s="23"/>
      <c r="H79" s="23"/>
      <c r="I79" s="141"/>
    </row>
    <row r="80" spans="1:9" s="8" customFormat="1" ht="35.25" hidden="1" customHeight="1" x14ac:dyDescent="0.4">
      <c r="A80" s="10" t="s">
        <v>108</v>
      </c>
      <c r="B80" s="147">
        <v>1</v>
      </c>
      <c r="C80" s="24" t="s">
        <v>106</v>
      </c>
      <c r="D80" s="15" t="s">
        <v>206</v>
      </c>
      <c r="E80" s="79"/>
      <c r="F80" s="147"/>
      <c r="G80" s="24" t="s">
        <v>106</v>
      </c>
      <c r="H80" s="15"/>
      <c r="I80" s="79"/>
    </row>
    <row r="81" spans="1:9" s="8" customFormat="1" ht="35.25" hidden="1" customHeight="1" x14ac:dyDescent="0.4">
      <c r="A81" s="10" t="s">
        <v>83</v>
      </c>
      <c r="B81" s="147">
        <v>13</v>
      </c>
      <c r="C81" s="24" t="s">
        <v>110</v>
      </c>
      <c r="D81" s="15" t="s">
        <v>206</v>
      </c>
      <c r="E81" s="79"/>
      <c r="F81" s="147"/>
      <c r="G81" s="24" t="s">
        <v>110</v>
      </c>
      <c r="H81" s="15"/>
      <c r="I81" s="79"/>
    </row>
    <row r="82" spans="1:9" s="96" customFormat="1" ht="35.25" customHeight="1" x14ac:dyDescent="0.4">
      <c r="A82" s="10" t="s">
        <v>125</v>
      </c>
      <c r="B82" s="148">
        <v>14</v>
      </c>
      <c r="C82" s="24" t="s">
        <v>4</v>
      </c>
      <c r="D82" s="15" t="s">
        <v>127</v>
      </c>
      <c r="E82" s="79">
        <v>13.94</v>
      </c>
      <c r="F82" s="148"/>
      <c r="G82" s="24" t="s">
        <v>4</v>
      </c>
      <c r="H82" s="15"/>
      <c r="I82" s="79"/>
    </row>
    <row r="83" spans="1:9" s="96" customFormat="1" ht="35.25" customHeight="1" x14ac:dyDescent="0.4">
      <c r="A83" s="10" t="s">
        <v>126</v>
      </c>
      <c r="B83" s="148">
        <v>3</v>
      </c>
      <c r="C83" s="24" t="s">
        <v>17</v>
      </c>
      <c r="D83" s="15" t="s">
        <v>264</v>
      </c>
      <c r="E83" s="79">
        <v>3</v>
      </c>
      <c r="F83" s="148"/>
      <c r="G83" s="24" t="s">
        <v>17</v>
      </c>
      <c r="H83" s="15"/>
      <c r="I83" s="79"/>
    </row>
    <row r="84" spans="1:9" s="8" customFormat="1" ht="35.25" customHeight="1" x14ac:dyDescent="0.4">
      <c r="A84" s="10" t="s">
        <v>82</v>
      </c>
      <c r="B84" s="147">
        <v>21</v>
      </c>
      <c r="C84" s="24" t="s">
        <v>109</v>
      </c>
      <c r="D84" s="15" t="s">
        <v>206</v>
      </c>
      <c r="E84" s="79"/>
      <c r="F84" s="147"/>
      <c r="G84" s="24" t="s">
        <v>109</v>
      </c>
      <c r="H84" s="15"/>
      <c r="I84" s="79"/>
    </row>
    <row r="85" spans="1:9" s="8" customFormat="1" ht="35.25" customHeight="1" x14ac:dyDescent="0.4">
      <c r="A85" s="9" t="s">
        <v>224</v>
      </c>
      <c r="B85" s="17"/>
      <c r="C85" s="23"/>
      <c r="D85" s="11"/>
      <c r="E85" s="78"/>
      <c r="F85" s="9"/>
      <c r="G85" s="23"/>
      <c r="H85" s="23"/>
      <c r="I85" s="141"/>
    </row>
    <row r="86" spans="1:9" s="8" customFormat="1" ht="35.25" customHeight="1" x14ac:dyDescent="0.4">
      <c r="A86" s="10" t="s">
        <v>265</v>
      </c>
      <c r="B86" s="99">
        <v>27</v>
      </c>
      <c r="C86" s="24" t="s">
        <v>85</v>
      </c>
      <c r="D86" s="15" t="s">
        <v>236</v>
      </c>
      <c r="E86" s="79">
        <v>27</v>
      </c>
      <c r="F86" s="147"/>
      <c r="G86" s="24" t="s">
        <v>106</v>
      </c>
      <c r="H86" s="15"/>
      <c r="I86" s="79"/>
    </row>
    <row r="87" spans="1:9" s="8" customFormat="1" ht="35.25" customHeight="1" x14ac:dyDescent="0.4">
      <c r="A87" s="10" t="s">
        <v>266</v>
      </c>
      <c r="B87" s="99">
        <v>14</v>
      </c>
      <c r="C87" s="24" t="s">
        <v>85</v>
      </c>
      <c r="D87" s="15" t="s">
        <v>236</v>
      </c>
      <c r="E87" s="79">
        <v>13.6</v>
      </c>
      <c r="F87" s="147"/>
      <c r="G87" s="24" t="s">
        <v>106</v>
      </c>
      <c r="H87" s="15"/>
      <c r="I87" s="79"/>
    </row>
    <row r="88" spans="1:9" s="8" customFormat="1" ht="35.25" customHeight="1" x14ac:dyDescent="0.4">
      <c r="A88" s="9" t="s">
        <v>221</v>
      </c>
      <c r="B88" s="83"/>
      <c r="C88" s="83"/>
      <c r="D88" s="83"/>
      <c r="E88" s="84"/>
      <c r="F88" s="9"/>
      <c r="G88" s="23"/>
      <c r="H88" s="23"/>
      <c r="I88" s="141"/>
    </row>
    <row r="89" spans="1:9" s="96" customFormat="1" ht="35.25" customHeight="1" x14ac:dyDescent="0.4">
      <c r="A89" s="10" t="s">
        <v>222</v>
      </c>
      <c r="B89" s="149">
        <f>ROUND(E89,0)</f>
        <v>5</v>
      </c>
      <c r="C89" s="24" t="s">
        <v>71</v>
      </c>
      <c r="D89" s="15" t="s">
        <v>129</v>
      </c>
      <c r="E89" s="79">
        <v>4.8099999999999996</v>
      </c>
      <c r="F89" s="149"/>
      <c r="G89" s="24" t="s">
        <v>71</v>
      </c>
      <c r="H89" s="15"/>
      <c r="I89" s="79"/>
    </row>
    <row r="90" spans="1:9" s="96" customFormat="1" ht="35.25" customHeight="1" x14ac:dyDescent="0.4">
      <c r="A90" s="10" t="s">
        <v>223</v>
      </c>
      <c r="B90" s="148">
        <f>ROUND(E90,0)</f>
        <v>2</v>
      </c>
      <c r="C90" s="24" t="s">
        <v>71</v>
      </c>
      <c r="D90" s="15" t="s">
        <v>128</v>
      </c>
      <c r="E90" s="79">
        <v>2.41</v>
      </c>
      <c r="F90" s="148"/>
      <c r="G90" s="24" t="s">
        <v>71</v>
      </c>
      <c r="H90" s="15"/>
      <c r="I90" s="79"/>
    </row>
    <row r="91" spans="1:9" s="8" customFormat="1" ht="35.25" customHeight="1" x14ac:dyDescent="0.4"/>
    <row r="92" spans="1:9" s="8" customFormat="1" ht="33" customHeight="1" x14ac:dyDescent="0.4">
      <c r="E92" s="55"/>
    </row>
    <row r="93" spans="1:9" s="8" customFormat="1" ht="33" customHeight="1" x14ac:dyDescent="0.4">
      <c r="E93" s="55"/>
    </row>
    <row r="94" spans="1:9" s="8" customFormat="1" ht="33" customHeight="1" x14ac:dyDescent="0.4">
      <c r="E94" s="55"/>
    </row>
    <row r="95" spans="1:9" s="8" customFormat="1" ht="33" customHeight="1" x14ac:dyDescent="0.4">
      <c r="E95" s="55"/>
    </row>
    <row r="96" spans="1:9" s="8" customFormat="1" ht="33" hidden="1" customHeight="1" x14ac:dyDescent="0.4">
      <c r="E96" s="55"/>
    </row>
    <row r="97" spans="1:5" s="8" customFormat="1" ht="33" hidden="1" customHeight="1" x14ac:dyDescent="0.4">
      <c r="A97" s="9" t="s">
        <v>25</v>
      </c>
      <c r="B97" s="23"/>
      <c r="C97" s="23"/>
      <c r="D97" s="11"/>
      <c r="E97" s="53"/>
    </row>
    <row r="98" spans="1:5" s="8" customFormat="1" ht="54" hidden="1" customHeight="1" x14ac:dyDescent="0.4">
      <c r="A98" s="10" t="s">
        <v>27</v>
      </c>
      <c r="B98" s="24"/>
      <c r="C98" s="24"/>
      <c r="D98" s="10" t="s">
        <v>33</v>
      </c>
      <c r="E98" s="56"/>
    </row>
    <row r="99" spans="1:5" s="8" customFormat="1" ht="50.25" hidden="1" customHeight="1" x14ac:dyDescent="0.4">
      <c r="A99" s="10" t="s">
        <v>28</v>
      </c>
      <c r="B99" s="24"/>
      <c r="C99" s="24"/>
      <c r="D99" s="10" t="s">
        <v>34</v>
      </c>
      <c r="E99" s="56"/>
    </row>
    <row r="100" spans="1:5" s="8" customFormat="1" ht="33" hidden="1" customHeight="1" x14ac:dyDescent="0.4">
      <c r="A100" s="10" t="s">
        <v>36</v>
      </c>
      <c r="B100" s="24"/>
      <c r="C100" s="24"/>
      <c r="D100" s="10" t="s">
        <v>35</v>
      </c>
      <c r="E100" s="56"/>
    </row>
    <row r="101" spans="1:5" s="8" customFormat="1" ht="33" hidden="1" customHeight="1" x14ac:dyDescent="0.4">
      <c r="A101" s="10" t="s">
        <v>37</v>
      </c>
      <c r="B101" s="24"/>
      <c r="C101" s="24"/>
      <c r="D101" s="10" t="s">
        <v>40</v>
      </c>
      <c r="E101" s="56"/>
    </row>
    <row r="102" spans="1:5" s="8" customFormat="1" ht="33" hidden="1" customHeight="1" x14ac:dyDescent="0.4">
      <c r="A102" s="10" t="s">
        <v>38</v>
      </c>
      <c r="B102" s="24"/>
      <c r="C102" s="24"/>
      <c r="D102" s="10" t="s">
        <v>35</v>
      </c>
      <c r="E102" s="56"/>
    </row>
    <row r="103" spans="1:5" s="8" customFormat="1" ht="33" hidden="1" customHeight="1" x14ac:dyDescent="0.4">
      <c r="A103" s="10" t="s">
        <v>39</v>
      </c>
      <c r="B103" s="24"/>
      <c r="C103" s="24"/>
      <c r="D103" s="10" t="s">
        <v>35</v>
      </c>
      <c r="E103" s="56"/>
    </row>
    <row r="104" spans="1:5" s="8" customFormat="1" ht="33" hidden="1" customHeight="1" x14ac:dyDescent="0.4">
      <c r="A104" s="10" t="s">
        <v>24</v>
      </c>
      <c r="B104" s="24"/>
      <c r="C104" s="24"/>
      <c r="D104" s="10" t="s">
        <v>26</v>
      </c>
      <c r="E104" s="56"/>
    </row>
    <row r="105" spans="1:5" s="8" customFormat="1" ht="33" hidden="1" customHeight="1" x14ac:dyDescent="0.4">
      <c r="A105" s="9" t="s">
        <v>29</v>
      </c>
      <c r="B105" s="23"/>
      <c r="C105" s="23"/>
      <c r="D105" s="11"/>
      <c r="E105" s="53"/>
    </row>
    <row r="106" spans="1:5" s="8" customFormat="1" ht="33" hidden="1" customHeight="1" x14ac:dyDescent="0.4">
      <c r="A106" s="10" t="s">
        <v>31</v>
      </c>
      <c r="B106" s="24"/>
      <c r="C106" s="24"/>
      <c r="D106" s="10" t="s">
        <v>41</v>
      </c>
      <c r="E106" s="56"/>
    </row>
    <row r="107" spans="1:5" s="8" customFormat="1" ht="33" hidden="1" customHeight="1" x14ac:dyDescent="0.4">
      <c r="A107" s="15" t="s">
        <v>30</v>
      </c>
      <c r="B107" s="24"/>
      <c r="C107" s="24"/>
      <c r="D107" s="10" t="s">
        <v>42</v>
      </c>
      <c r="E107" s="56"/>
    </row>
    <row r="108" spans="1:5" s="8" customFormat="1" ht="33" hidden="1" customHeight="1" x14ac:dyDescent="0.4">
      <c r="A108" s="15" t="s">
        <v>32</v>
      </c>
      <c r="B108" s="24"/>
      <c r="C108" s="24"/>
      <c r="D108" s="10" t="s">
        <v>42</v>
      </c>
      <c r="E108" s="56"/>
    </row>
    <row r="109" spans="1:5" s="8" customFormat="1" ht="33" hidden="1" customHeight="1" x14ac:dyDescent="0.4">
      <c r="A109" s="21" t="s">
        <v>20</v>
      </c>
      <c r="B109" s="25"/>
      <c r="C109" s="25"/>
      <c r="D109" s="16"/>
      <c r="E109" s="54"/>
    </row>
    <row r="110" spans="1:5" s="8" customFormat="1" ht="33" hidden="1" customHeight="1" x14ac:dyDescent="0.4">
      <c r="A110" s="9" t="s">
        <v>21</v>
      </c>
      <c r="B110" s="26"/>
      <c r="C110" s="26"/>
      <c r="D110" s="12"/>
      <c r="E110" s="57"/>
    </row>
    <row r="111" spans="1:5" s="8" customFormat="1" ht="33" hidden="1" customHeight="1" x14ac:dyDescent="0.4">
      <c r="A111" s="10" t="s">
        <v>22</v>
      </c>
      <c r="B111" s="24"/>
      <c r="C111" s="24"/>
      <c r="D111" s="10" t="s">
        <v>43</v>
      </c>
      <c r="E111" s="56"/>
    </row>
    <row r="112" spans="1:5" s="8" customFormat="1" ht="33" hidden="1" customHeight="1" x14ac:dyDescent="0.4">
      <c r="A112" s="10" t="s">
        <v>23</v>
      </c>
      <c r="B112" s="24"/>
      <c r="C112" s="24"/>
      <c r="D112" s="10" t="s">
        <v>44</v>
      </c>
      <c r="E112" s="56"/>
    </row>
    <row r="113" spans="1:5" ht="28.5" hidden="1" customHeight="1" x14ac:dyDescent="0.4">
      <c r="A113" s="170"/>
      <c r="B113" s="170"/>
      <c r="C113" s="170"/>
      <c r="D113" s="170"/>
      <c r="E113" s="170"/>
    </row>
    <row r="114" spans="1:5" ht="28.5" customHeight="1" x14ac:dyDescent="0.4">
      <c r="A114" s="171"/>
      <c r="B114" s="171"/>
      <c r="C114" s="171"/>
      <c r="D114" s="171"/>
      <c r="E114" s="171"/>
    </row>
    <row r="115" spans="1:5" ht="28.5" customHeight="1" x14ac:dyDescent="0.4">
      <c r="A115" s="13"/>
      <c r="D115" s="13"/>
      <c r="E115" s="58"/>
    </row>
    <row r="116" spans="1:5" ht="28.5" customHeight="1" x14ac:dyDescent="0.4">
      <c r="A116" s="13"/>
      <c r="D116" s="13"/>
      <c r="E116" s="58"/>
    </row>
    <row r="117" spans="1:5" ht="28.5" customHeight="1" x14ac:dyDescent="0.4">
      <c r="A117" s="13"/>
      <c r="D117" s="13"/>
      <c r="E117" s="58"/>
    </row>
    <row r="118" spans="1:5" ht="28.5" customHeight="1" x14ac:dyDescent="0.4">
      <c r="A118" s="13"/>
      <c r="D118" s="13"/>
      <c r="E118" s="58"/>
    </row>
    <row r="119" spans="1:5" ht="28.5" customHeight="1" x14ac:dyDescent="0.4">
      <c r="A119" s="13"/>
      <c r="D119" s="13"/>
      <c r="E119" s="58"/>
    </row>
    <row r="120" spans="1:5" ht="28.5" customHeight="1" x14ac:dyDescent="0.4">
      <c r="A120" s="13"/>
      <c r="D120" s="13"/>
      <c r="E120" s="58"/>
    </row>
    <row r="121" spans="1:5" ht="28.5" customHeight="1" x14ac:dyDescent="0.4">
      <c r="A121" s="13"/>
      <c r="D121" s="13"/>
      <c r="E121" s="58"/>
    </row>
    <row r="122" spans="1:5" ht="28.5" customHeight="1" x14ac:dyDescent="0.4">
      <c r="A122" s="13"/>
      <c r="D122" s="13"/>
      <c r="E122" s="58"/>
    </row>
    <row r="123" spans="1:5" ht="28.5" customHeight="1" x14ac:dyDescent="0.4">
      <c r="A123" s="13"/>
      <c r="D123" s="13"/>
      <c r="E123" s="58"/>
    </row>
    <row r="124" spans="1:5" ht="28.5" customHeight="1" x14ac:dyDescent="0.4">
      <c r="A124" s="13"/>
      <c r="D124" s="13"/>
      <c r="E124" s="58"/>
    </row>
    <row r="125" spans="1:5" ht="28.5" customHeight="1" x14ac:dyDescent="0.4">
      <c r="A125" s="13"/>
      <c r="D125" s="13"/>
      <c r="E125" s="58"/>
    </row>
    <row r="126" spans="1:5" ht="28.5" customHeight="1" x14ac:dyDescent="0.4">
      <c r="A126" s="13"/>
      <c r="D126" s="13"/>
      <c r="E126" s="58"/>
    </row>
    <row r="127" spans="1:5" ht="28.5" customHeight="1" x14ac:dyDescent="0.4">
      <c r="A127" s="13"/>
      <c r="D127" s="13"/>
      <c r="E127" s="58"/>
    </row>
    <row r="128" spans="1:5" ht="28.5" customHeight="1" x14ac:dyDescent="0.4">
      <c r="A128" s="13"/>
      <c r="D128" s="13"/>
      <c r="E128" s="58"/>
    </row>
    <row r="129" spans="1:5" ht="28.5" customHeight="1" x14ac:dyDescent="0.4">
      <c r="A129" s="13"/>
      <c r="D129" s="13"/>
      <c r="E129" s="58"/>
    </row>
    <row r="130" spans="1:5" ht="28.5" customHeight="1" x14ac:dyDescent="0.4">
      <c r="A130" s="13"/>
      <c r="D130" s="13"/>
      <c r="E130" s="58"/>
    </row>
    <row r="131" spans="1:5" ht="28.5" customHeight="1" x14ac:dyDescent="0.4">
      <c r="A131" s="13"/>
      <c r="D131" s="13"/>
      <c r="E131" s="58"/>
    </row>
    <row r="132" spans="1:5" ht="28.5" customHeight="1" x14ac:dyDescent="0.4">
      <c r="A132" s="13"/>
      <c r="D132" s="13"/>
      <c r="E132" s="58"/>
    </row>
    <row r="133" spans="1:5" ht="28.5" customHeight="1" x14ac:dyDescent="0.4">
      <c r="A133" s="13"/>
      <c r="D133" s="13"/>
      <c r="E133" s="58"/>
    </row>
    <row r="134" spans="1:5" ht="28.5" customHeight="1" x14ac:dyDescent="0.4">
      <c r="A134" s="13"/>
      <c r="D134" s="13"/>
      <c r="E134" s="58"/>
    </row>
    <row r="135" spans="1:5" ht="28.5" customHeight="1" x14ac:dyDescent="0.4">
      <c r="A135" s="13"/>
      <c r="D135" s="13"/>
      <c r="E135" s="58"/>
    </row>
    <row r="136" spans="1:5" ht="28.5" customHeight="1" x14ac:dyDescent="0.4">
      <c r="A136" s="13"/>
      <c r="D136" s="13"/>
      <c r="E136" s="58"/>
    </row>
    <row r="137" spans="1:5" ht="28.5" customHeight="1" x14ac:dyDescent="0.4">
      <c r="A137" s="13"/>
      <c r="D137" s="13"/>
      <c r="E137" s="58"/>
    </row>
    <row r="138" spans="1:5" ht="28.5" customHeight="1" x14ac:dyDescent="0.4">
      <c r="A138" s="13"/>
      <c r="D138" s="13"/>
      <c r="E138" s="58"/>
    </row>
    <row r="139" spans="1:5" ht="28.5" customHeight="1" x14ac:dyDescent="0.4">
      <c r="A139" s="13"/>
      <c r="D139" s="13"/>
      <c r="E139" s="58"/>
    </row>
    <row r="140" spans="1:5" ht="28.5" customHeight="1" x14ac:dyDescent="0.4">
      <c r="A140" s="13"/>
      <c r="D140" s="13"/>
      <c r="E140" s="58"/>
    </row>
  </sheetData>
  <mergeCells count="34">
    <mergeCell ref="G9:G11"/>
    <mergeCell ref="F9:F11"/>
    <mergeCell ref="B24:B25"/>
    <mergeCell ref="C24:C25"/>
    <mergeCell ref="B4:C4"/>
    <mergeCell ref="F20:F21"/>
    <mergeCell ref="G20:G21"/>
    <mergeCell ref="F3:I3"/>
    <mergeCell ref="F4:G4"/>
    <mergeCell ref="F7:F8"/>
    <mergeCell ref="G7:G8"/>
    <mergeCell ref="C7:C8"/>
    <mergeCell ref="A1:E2"/>
    <mergeCell ref="A3:A4"/>
    <mergeCell ref="D4:E4"/>
    <mergeCell ref="A7:A8"/>
    <mergeCell ref="B7:B8"/>
    <mergeCell ref="B3:E3"/>
    <mergeCell ref="A24:A25"/>
    <mergeCell ref="A9:A11"/>
    <mergeCell ref="C20:C21"/>
    <mergeCell ref="C22:C23"/>
    <mergeCell ref="A20:A21"/>
    <mergeCell ref="A22:A23"/>
    <mergeCell ref="B20:B21"/>
    <mergeCell ref="B22:B23"/>
    <mergeCell ref="B9:B11"/>
    <mergeCell ref="C9:C11"/>
    <mergeCell ref="F40:F41"/>
    <mergeCell ref="G40:G41"/>
    <mergeCell ref="A113:E114"/>
    <mergeCell ref="A40:A41"/>
    <mergeCell ref="B40:B41"/>
    <mergeCell ref="C40:C41"/>
  </mergeCells>
  <phoneticPr fontId="1"/>
  <printOptions horizontalCentered="1"/>
  <pageMargins left="0.78740157480314965" right="0.78740157480314965" top="0.19685039370078741" bottom="0.19685039370078741" header="0.51181102362204722" footer="0.19685039370078741"/>
  <pageSetup paperSize="9" scale="63" fitToHeight="0" orientation="portrait" verticalDpi="300" r:id="rId1"/>
  <headerFooter alignWithMargins="0"/>
  <rowBreaks count="2" manualBreakCount="2">
    <brk id="38" max="16383" man="1"/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6"/>
  <sheetViews>
    <sheetView view="pageBreakPreview" zoomScale="70" zoomScaleNormal="115" zoomScaleSheetLayoutView="70" workbookViewId="0">
      <selection activeCell="A36" sqref="A36:XFD36"/>
    </sheetView>
  </sheetViews>
  <sheetFormatPr defaultRowHeight="18.75" x14ac:dyDescent="0.4"/>
  <cols>
    <col min="1" max="1" width="0.875" customWidth="1"/>
    <col min="2" max="2" width="20.875" customWidth="1"/>
    <col min="3" max="3" width="6.5" style="32" customWidth="1"/>
    <col min="4" max="4" width="6.625" customWidth="1"/>
    <col min="5" max="5" width="5" customWidth="1"/>
    <col min="6" max="6" width="8.875" customWidth="1"/>
    <col min="7" max="7" width="5.125" customWidth="1"/>
    <col min="8" max="8" width="2" customWidth="1"/>
    <col min="9" max="9" width="20.625" customWidth="1"/>
    <col min="10" max="10" width="4.625" style="32" customWidth="1"/>
    <col min="11" max="11" width="9.375" customWidth="1"/>
    <col min="12" max="12" width="5.875" customWidth="1"/>
    <col min="13" max="13" width="8.125" customWidth="1"/>
    <col min="14" max="14" width="5.875" customWidth="1"/>
    <col min="15" max="15" width="3.5" customWidth="1"/>
    <col min="16" max="16" width="17.875" customWidth="1"/>
    <col min="17" max="17" width="4.125" style="32" customWidth="1"/>
    <col min="18" max="18" width="6.125" customWidth="1"/>
    <col min="19" max="19" width="5" customWidth="1"/>
    <col min="20" max="21" width="7.375" customWidth="1"/>
    <col min="22" max="22" width="3.5" customWidth="1"/>
    <col min="23" max="23" width="17.875" customWidth="1"/>
    <col min="24" max="24" width="4.125" style="32" customWidth="1"/>
    <col min="25" max="25" width="6.125" customWidth="1"/>
    <col min="26" max="26" width="5" customWidth="1"/>
    <col min="27" max="28" width="7.375" customWidth="1"/>
    <col min="29" max="29" width="2.25" customWidth="1"/>
    <col min="30" max="30" width="6.5" customWidth="1"/>
    <col min="31" max="31" width="20.125" customWidth="1"/>
    <col min="32" max="32" width="4.375" style="32" customWidth="1"/>
    <col min="33" max="33" width="9.5" customWidth="1"/>
    <col min="34" max="34" width="4.25" customWidth="1"/>
  </cols>
  <sheetData>
    <row r="1" spans="1:36" ht="25.5" x14ac:dyDescent="0.4">
      <c r="B1" s="219" t="s">
        <v>62</v>
      </c>
      <c r="C1" s="219"/>
      <c r="D1" s="219"/>
      <c r="E1" s="219"/>
      <c r="F1" s="219"/>
      <c r="G1" s="219"/>
    </row>
    <row r="2" spans="1:36" x14ac:dyDescent="0.4">
      <c r="A2" s="5"/>
      <c r="B2" s="5"/>
      <c r="C2" s="33"/>
      <c r="D2" s="215" t="s">
        <v>186</v>
      </c>
      <c r="E2" s="215"/>
      <c r="F2" s="216">
        <f>F3+F4+F5</f>
        <v>8</v>
      </c>
      <c r="G2" s="216"/>
      <c r="H2" s="69"/>
      <c r="I2" s="69" t="s">
        <v>177</v>
      </c>
      <c r="J2" s="70"/>
      <c r="K2" s="225" t="s">
        <v>63</v>
      </c>
      <c r="L2" s="225"/>
      <c r="M2" s="216">
        <f>M3+M4+M5</f>
        <v>11.8</v>
      </c>
      <c r="N2" s="216"/>
      <c r="O2" s="71"/>
      <c r="P2" s="69" t="s">
        <v>84</v>
      </c>
      <c r="Q2" s="70"/>
      <c r="R2" s="225" t="s">
        <v>63</v>
      </c>
      <c r="S2" s="225"/>
      <c r="T2" s="216">
        <f>T3+T4+T5</f>
        <v>8</v>
      </c>
      <c r="U2" s="216"/>
      <c r="V2" s="71"/>
      <c r="W2" s="69" t="s">
        <v>229</v>
      </c>
      <c r="X2" s="70"/>
      <c r="Y2" s="225" t="s">
        <v>63</v>
      </c>
      <c r="Z2" s="225"/>
      <c r="AA2" s="216">
        <f>AA3+AA4+AA5</f>
        <v>2.2000000000000002</v>
      </c>
      <c r="AB2" s="216"/>
      <c r="AC2" s="5"/>
      <c r="AD2" s="5"/>
      <c r="AE2" s="5" t="s">
        <v>61</v>
      </c>
      <c r="AF2" s="33"/>
      <c r="AG2" s="224">
        <f>F2+M2+T2+AA2</f>
        <v>30</v>
      </c>
      <c r="AH2" s="224"/>
    </row>
    <row r="3" spans="1:36" x14ac:dyDescent="0.4">
      <c r="A3" s="5"/>
      <c r="B3" s="5" t="s">
        <v>179</v>
      </c>
      <c r="C3" s="33"/>
      <c r="D3" s="62"/>
      <c r="E3" s="62"/>
      <c r="F3" s="196">
        <v>8</v>
      </c>
      <c r="G3" s="196"/>
      <c r="H3" s="65"/>
      <c r="I3" s="5" t="s">
        <v>178</v>
      </c>
      <c r="J3" s="66"/>
      <c r="K3" s="67"/>
      <c r="L3" s="67"/>
      <c r="M3" s="196">
        <v>10.199999999999999</v>
      </c>
      <c r="N3" s="196"/>
      <c r="O3" s="68"/>
      <c r="P3" s="65" t="s">
        <v>232</v>
      </c>
      <c r="Q3" s="66"/>
      <c r="R3" s="157"/>
      <c r="S3" s="157"/>
      <c r="T3" s="196">
        <v>8</v>
      </c>
      <c r="U3" s="196"/>
      <c r="V3" s="68"/>
      <c r="W3" s="65" t="s">
        <v>233</v>
      </c>
      <c r="X3" s="66"/>
      <c r="Y3" s="157"/>
      <c r="Z3" s="157"/>
      <c r="AA3" s="196">
        <v>2.2000000000000002</v>
      </c>
      <c r="AB3" s="196"/>
      <c r="AC3" s="69"/>
      <c r="AD3" s="69"/>
      <c r="AE3" s="69"/>
      <c r="AF3" s="70"/>
      <c r="AG3" s="64"/>
      <c r="AH3" s="64"/>
      <c r="AI3" s="71"/>
      <c r="AJ3" s="71"/>
    </row>
    <row r="4" spans="1:36" x14ac:dyDescent="0.4">
      <c r="A4" s="5"/>
      <c r="B4" s="5"/>
      <c r="C4" s="33"/>
      <c r="D4" s="128"/>
      <c r="E4" s="128"/>
      <c r="F4" s="226"/>
      <c r="G4" s="226"/>
      <c r="H4" s="65"/>
      <c r="I4" s="65" t="s">
        <v>230</v>
      </c>
      <c r="J4" s="66"/>
      <c r="K4" s="67"/>
      <c r="L4" s="67"/>
      <c r="M4" s="196">
        <v>0.8</v>
      </c>
      <c r="N4" s="196"/>
      <c r="O4" s="68"/>
      <c r="P4" s="65"/>
      <c r="Q4" s="66"/>
      <c r="R4" s="157"/>
      <c r="S4" s="157"/>
      <c r="T4" s="152"/>
      <c r="U4" s="152"/>
      <c r="V4" s="68"/>
      <c r="W4" s="65"/>
      <c r="X4" s="66"/>
      <c r="Y4" s="157"/>
      <c r="Z4" s="157"/>
      <c r="AA4" s="152"/>
      <c r="AB4" s="152"/>
      <c r="AC4" s="69"/>
      <c r="AD4" s="69"/>
      <c r="AE4" s="69"/>
      <c r="AF4" s="70"/>
      <c r="AG4" s="64"/>
      <c r="AH4" s="64"/>
      <c r="AI4" s="71"/>
      <c r="AJ4" s="71"/>
    </row>
    <row r="5" spans="1:36" ht="19.5" thickBot="1" x14ac:dyDescent="0.45">
      <c r="A5" s="5"/>
      <c r="B5" s="5"/>
      <c r="C5" s="33"/>
      <c r="D5" s="128"/>
      <c r="E5" s="128"/>
      <c r="F5" s="226"/>
      <c r="G5" s="226"/>
      <c r="H5" s="69"/>
      <c r="I5" s="65" t="s">
        <v>231</v>
      </c>
      <c r="J5" s="70"/>
      <c r="K5" s="72"/>
      <c r="L5" s="72"/>
      <c r="M5" s="196">
        <v>0.8</v>
      </c>
      <c r="N5" s="196"/>
      <c r="O5" s="71"/>
      <c r="P5" s="69"/>
      <c r="Q5" s="70"/>
      <c r="R5" s="72"/>
      <c r="S5" s="72"/>
      <c r="T5" s="153"/>
      <c r="U5" s="153"/>
      <c r="V5" s="71"/>
      <c r="W5" s="69"/>
      <c r="X5" s="70"/>
      <c r="Y5" s="72"/>
      <c r="Z5" s="72"/>
      <c r="AA5" s="153"/>
      <c r="AB5" s="153"/>
      <c r="AC5" s="69"/>
      <c r="AD5" s="69"/>
      <c r="AE5" s="69"/>
      <c r="AF5" s="70"/>
      <c r="AG5" s="64"/>
      <c r="AH5" s="64"/>
      <c r="AI5" s="71"/>
      <c r="AJ5" s="71"/>
    </row>
    <row r="6" spans="1:36" ht="18.75" customHeight="1" x14ac:dyDescent="0.4">
      <c r="B6" s="1" t="s">
        <v>2</v>
      </c>
      <c r="C6" s="212" t="s">
        <v>91</v>
      </c>
      <c r="D6" s="213"/>
      <c r="E6" s="214"/>
      <c r="F6" s="212" t="s">
        <v>64</v>
      </c>
      <c r="G6" s="214"/>
      <c r="I6" s="1" t="s">
        <v>2</v>
      </c>
      <c r="J6" s="212" t="s">
        <v>91</v>
      </c>
      <c r="K6" s="213"/>
      <c r="L6" s="214"/>
      <c r="M6" s="212" t="s">
        <v>64</v>
      </c>
      <c r="N6" s="214"/>
      <c r="P6" s="1" t="s">
        <v>2</v>
      </c>
      <c r="Q6" s="212" t="s">
        <v>91</v>
      </c>
      <c r="R6" s="213"/>
      <c r="S6" s="214"/>
      <c r="T6" s="212" t="s">
        <v>64</v>
      </c>
      <c r="U6" s="214"/>
      <c r="W6" s="1" t="s">
        <v>2</v>
      </c>
      <c r="X6" s="212" t="s">
        <v>91</v>
      </c>
      <c r="Y6" s="213"/>
      <c r="Z6" s="214"/>
      <c r="AA6" s="212" t="s">
        <v>64</v>
      </c>
      <c r="AB6" s="214"/>
      <c r="AC6" s="222" t="s">
        <v>94</v>
      </c>
      <c r="AD6" s="223"/>
      <c r="AE6" s="45" t="s">
        <v>2</v>
      </c>
      <c r="AF6" s="209"/>
      <c r="AG6" s="210"/>
      <c r="AH6" s="211"/>
    </row>
    <row r="7" spans="1:36" ht="18.75" customHeight="1" x14ac:dyDescent="0.4">
      <c r="B7" s="1" t="s">
        <v>0</v>
      </c>
      <c r="C7" s="34" t="s">
        <v>49</v>
      </c>
      <c r="D7" s="38">
        <v>0.56999999999999995</v>
      </c>
      <c r="E7" s="2" t="s">
        <v>5</v>
      </c>
      <c r="F7" s="3">
        <f>ROUND(D7*F$2,2)</f>
        <v>4.5599999999999996</v>
      </c>
      <c r="G7" s="2" t="s">
        <v>60</v>
      </c>
      <c r="I7" s="1" t="s">
        <v>0</v>
      </c>
      <c r="J7" s="34" t="s">
        <v>49</v>
      </c>
      <c r="K7" s="38">
        <v>0.68</v>
      </c>
      <c r="L7" s="2" t="s">
        <v>4</v>
      </c>
      <c r="M7" s="3">
        <f>ROUND(K7*M$2,2)</f>
        <v>8.02</v>
      </c>
      <c r="N7" s="2" t="s">
        <v>12</v>
      </c>
      <c r="P7" s="1" t="s">
        <v>0</v>
      </c>
      <c r="Q7" s="34" t="s">
        <v>49</v>
      </c>
      <c r="R7" s="38">
        <v>1.0900000000000001</v>
      </c>
      <c r="S7" s="2" t="s">
        <v>4</v>
      </c>
      <c r="T7" s="3">
        <f>ROUND(R7*T$2,2)</f>
        <v>8.7200000000000006</v>
      </c>
      <c r="U7" s="2" t="s">
        <v>12</v>
      </c>
      <c r="W7" s="1" t="s">
        <v>0</v>
      </c>
      <c r="X7" s="34" t="s">
        <v>49</v>
      </c>
      <c r="Y7" s="38">
        <v>1.3</v>
      </c>
      <c r="Z7" s="2" t="s">
        <v>4</v>
      </c>
      <c r="AA7" s="3">
        <f>ROUND(Y7*AA$2,2)</f>
        <v>2.86</v>
      </c>
      <c r="AB7" s="2" t="s">
        <v>12</v>
      </c>
      <c r="AC7" s="222"/>
      <c r="AD7" s="223"/>
      <c r="AE7" s="46" t="s">
        <v>0</v>
      </c>
      <c r="AF7" s="39" t="s">
        <v>100</v>
      </c>
      <c r="AG7" s="51">
        <f>F7+M7+T7+AA7</f>
        <v>24.159999999999997</v>
      </c>
      <c r="AH7" s="47" t="s">
        <v>12</v>
      </c>
    </row>
    <row r="8" spans="1:36" ht="33" customHeight="1" x14ac:dyDescent="0.4">
      <c r="B8" s="129" t="s">
        <v>181</v>
      </c>
      <c r="C8" s="34" t="s">
        <v>49</v>
      </c>
      <c r="D8" s="38">
        <v>0.03</v>
      </c>
      <c r="E8" s="63" t="s">
        <v>54</v>
      </c>
      <c r="F8" s="3">
        <f>ROUND(D8*F$2,2)</f>
        <v>0.24</v>
      </c>
      <c r="G8" s="2" t="s">
        <v>60</v>
      </c>
      <c r="I8" s="129" t="s">
        <v>181</v>
      </c>
      <c r="J8" s="34" t="s">
        <v>49</v>
      </c>
      <c r="K8" s="38">
        <v>0.03</v>
      </c>
      <c r="L8" s="63" t="s">
        <v>4</v>
      </c>
      <c r="M8" s="3">
        <f>ROUND(K8*M$2,2)</f>
        <v>0.35</v>
      </c>
      <c r="N8" s="2" t="s">
        <v>12</v>
      </c>
      <c r="P8" s="129" t="s">
        <v>181</v>
      </c>
      <c r="Q8" s="34" t="s">
        <v>49</v>
      </c>
      <c r="R8" s="38">
        <v>0.03</v>
      </c>
      <c r="S8" s="63" t="s">
        <v>4</v>
      </c>
      <c r="T8" s="3">
        <f>ROUND(R8*T$2,2)</f>
        <v>0.24</v>
      </c>
      <c r="U8" s="2" t="s">
        <v>12</v>
      </c>
      <c r="W8" s="162" t="s">
        <v>55</v>
      </c>
      <c r="X8" s="34"/>
      <c r="Y8" s="38"/>
      <c r="Z8" s="63"/>
      <c r="AA8" s="3"/>
      <c r="AB8" s="2"/>
      <c r="AC8" s="222"/>
      <c r="AD8" s="223"/>
      <c r="AE8" s="46" t="s">
        <v>181</v>
      </c>
      <c r="AF8" s="39" t="s">
        <v>100</v>
      </c>
      <c r="AG8" s="51">
        <f>F8+M8+T8+AA8</f>
        <v>0.83</v>
      </c>
      <c r="AH8" s="47" t="s">
        <v>88</v>
      </c>
    </row>
    <row r="9" spans="1:36" ht="18.75" customHeight="1" x14ac:dyDescent="0.4">
      <c r="B9" s="1" t="s">
        <v>51</v>
      </c>
      <c r="C9" s="34" t="s">
        <v>49</v>
      </c>
      <c r="D9" s="38">
        <v>0.04</v>
      </c>
      <c r="E9" s="2" t="s">
        <v>5</v>
      </c>
      <c r="F9" s="3">
        <f>ROUND(D9*F$2,2)</f>
        <v>0.32</v>
      </c>
      <c r="G9" s="2" t="s">
        <v>60</v>
      </c>
      <c r="I9" s="1" t="s">
        <v>51</v>
      </c>
      <c r="J9" s="34" t="s">
        <v>49</v>
      </c>
      <c r="K9" s="38">
        <v>0.09</v>
      </c>
      <c r="L9" s="2" t="s">
        <v>4</v>
      </c>
      <c r="M9" s="3">
        <f>ROUND(K9*M$2,2)</f>
        <v>1.06</v>
      </c>
      <c r="N9" s="2" t="s">
        <v>12</v>
      </c>
      <c r="P9" s="1" t="s">
        <v>51</v>
      </c>
      <c r="Q9" s="34" t="s">
        <v>49</v>
      </c>
      <c r="R9" s="38">
        <v>0.3</v>
      </c>
      <c r="S9" s="2" t="s">
        <v>4</v>
      </c>
      <c r="T9" s="3">
        <f>ROUND(R9*T$2,2)</f>
        <v>2.4</v>
      </c>
      <c r="U9" s="2" t="s">
        <v>12</v>
      </c>
      <c r="W9" s="1" t="s">
        <v>51</v>
      </c>
      <c r="X9" s="34" t="s">
        <v>49</v>
      </c>
      <c r="Y9" s="38">
        <v>0.77</v>
      </c>
      <c r="Z9" s="2" t="s">
        <v>4</v>
      </c>
      <c r="AA9" s="3">
        <f>ROUND(Y9*AA$2,2)</f>
        <v>1.69</v>
      </c>
      <c r="AB9" s="2" t="s">
        <v>12</v>
      </c>
      <c r="AC9" s="222"/>
      <c r="AD9" s="223"/>
      <c r="AE9" s="46" t="s">
        <v>51</v>
      </c>
      <c r="AF9" s="39" t="s">
        <v>100</v>
      </c>
      <c r="AG9" s="51">
        <f>F9+M9+T9+AA9</f>
        <v>5.4700000000000006</v>
      </c>
      <c r="AH9" s="47" t="s">
        <v>88</v>
      </c>
    </row>
    <row r="10" spans="1:36" ht="18.75" customHeight="1" x14ac:dyDescent="0.4">
      <c r="B10" s="1" t="s">
        <v>50</v>
      </c>
      <c r="C10" s="34" t="s">
        <v>49</v>
      </c>
      <c r="D10" s="38">
        <v>0.04</v>
      </c>
      <c r="E10" s="2" t="s">
        <v>4</v>
      </c>
      <c r="F10" s="3">
        <f>ROUND(D10*F$2,2)</f>
        <v>0.32</v>
      </c>
      <c r="G10" s="2" t="s">
        <v>12</v>
      </c>
      <c r="I10" s="1" t="s">
        <v>50</v>
      </c>
      <c r="J10" s="34" t="s">
        <v>49</v>
      </c>
      <c r="K10" s="38">
        <v>0.09</v>
      </c>
      <c r="L10" s="2" t="s">
        <v>4</v>
      </c>
      <c r="M10" s="3">
        <f>ROUND(K10*M$2,2)</f>
        <v>1.06</v>
      </c>
      <c r="N10" s="2" t="s">
        <v>12</v>
      </c>
      <c r="P10" s="1" t="s">
        <v>50</v>
      </c>
      <c r="Q10" s="34" t="s">
        <v>49</v>
      </c>
      <c r="R10" s="38">
        <v>0.3</v>
      </c>
      <c r="S10" s="2" t="s">
        <v>4</v>
      </c>
      <c r="T10" s="3">
        <f>ROUND(R10*T$2,2)</f>
        <v>2.4</v>
      </c>
      <c r="U10" s="2" t="s">
        <v>12</v>
      </c>
      <c r="W10" s="1" t="s">
        <v>50</v>
      </c>
      <c r="X10" s="34" t="s">
        <v>49</v>
      </c>
      <c r="Y10" s="38">
        <v>0.77</v>
      </c>
      <c r="Z10" s="2" t="s">
        <v>4</v>
      </c>
      <c r="AA10" s="3">
        <f>ROUND(Y10*AA$2,2)</f>
        <v>1.69</v>
      </c>
      <c r="AB10" s="2" t="s">
        <v>12</v>
      </c>
      <c r="AC10" s="222"/>
      <c r="AD10" s="223"/>
      <c r="AE10" s="46" t="s">
        <v>50</v>
      </c>
      <c r="AF10" s="39" t="s">
        <v>100</v>
      </c>
      <c r="AG10" s="51">
        <f>F10+M10+T10+AA10</f>
        <v>5.4700000000000006</v>
      </c>
      <c r="AH10" s="47" t="s">
        <v>88</v>
      </c>
    </row>
    <row r="11" spans="1:36" ht="18.75" customHeight="1" x14ac:dyDescent="0.4">
      <c r="B11" s="1" t="s">
        <v>182</v>
      </c>
      <c r="C11" s="34" t="s">
        <v>49</v>
      </c>
      <c r="D11" s="38">
        <v>0.09</v>
      </c>
      <c r="E11" s="2" t="s">
        <v>54</v>
      </c>
      <c r="F11" s="3">
        <f>ROUND(D11*F$2,2)</f>
        <v>0.72</v>
      </c>
      <c r="G11" s="2" t="s">
        <v>60</v>
      </c>
      <c r="I11" s="1" t="s">
        <v>182</v>
      </c>
      <c r="J11" s="34" t="s">
        <v>49</v>
      </c>
      <c r="K11" s="38">
        <v>0.11</v>
      </c>
      <c r="L11" s="2" t="s">
        <v>4</v>
      </c>
      <c r="M11" s="3">
        <f>ROUND(K11*M$2,2)</f>
        <v>1.3</v>
      </c>
      <c r="N11" s="2" t="s">
        <v>12</v>
      </c>
      <c r="P11" s="1" t="s">
        <v>182</v>
      </c>
      <c r="Q11" s="34" t="s">
        <v>49</v>
      </c>
      <c r="R11" s="38">
        <v>0</v>
      </c>
      <c r="S11" s="2" t="s">
        <v>4</v>
      </c>
      <c r="T11" s="3">
        <f>ROUND(R11*T$2,2)</f>
        <v>0</v>
      </c>
      <c r="U11" s="2" t="s">
        <v>12</v>
      </c>
      <c r="W11" s="1" t="s">
        <v>182</v>
      </c>
      <c r="X11" s="34" t="s">
        <v>49</v>
      </c>
      <c r="Y11" s="38">
        <v>0</v>
      </c>
      <c r="Z11" s="2" t="s">
        <v>4</v>
      </c>
      <c r="AA11" s="3">
        <f>ROUND(Y11*AA$2,2)</f>
        <v>0</v>
      </c>
      <c r="AB11" s="2" t="s">
        <v>12</v>
      </c>
      <c r="AC11" s="222"/>
      <c r="AD11" s="223"/>
      <c r="AE11" s="46" t="s">
        <v>182</v>
      </c>
      <c r="AF11" s="39" t="s">
        <v>100</v>
      </c>
      <c r="AG11" s="51">
        <f>F11+M11+T11+AA11</f>
        <v>2.02</v>
      </c>
      <c r="AH11" s="47" t="s">
        <v>88</v>
      </c>
    </row>
    <row r="12" spans="1:36" ht="18" hidden="1" customHeight="1" x14ac:dyDescent="0.4">
      <c r="B12" s="1"/>
      <c r="C12" s="34"/>
      <c r="D12" s="38"/>
      <c r="E12" s="2"/>
      <c r="F12" s="3"/>
      <c r="G12" s="2"/>
      <c r="I12" s="1"/>
      <c r="J12" s="34"/>
      <c r="K12" s="38"/>
      <c r="L12" s="2"/>
      <c r="M12" s="3"/>
      <c r="N12" s="2"/>
      <c r="P12" s="1"/>
      <c r="Q12" s="34"/>
      <c r="R12" s="38"/>
      <c r="S12" s="2"/>
      <c r="T12" s="3"/>
      <c r="U12" s="2"/>
      <c r="W12" s="1"/>
      <c r="X12" s="34"/>
      <c r="Y12" s="38"/>
      <c r="Z12" s="2"/>
      <c r="AA12" s="3"/>
      <c r="AB12" s="2"/>
      <c r="AC12" s="222"/>
      <c r="AD12" s="223"/>
      <c r="AE12" s="46" t="s">
        <v>58</v>
      </c>
      <c r="AF12" s="39" t="s">
        <v>100</v>
      </c>
      <c r="AG12" s="51">
        <f>F12+M12+AA12+F51</f>
        <v>0</v>
      </c>
      <c r="AH12" s="47" t="s">
        <v>88</v>
      </c>
    </row>
    <row r="13" spans="1:36" ht="18" hidden="1" customHeight="1" x14ac:dyDescent="0.4">
      <c r="B13" s="1"/>
      <c r="C13" s="34"/>
      <c r="D13" s="38"/>
      <c r="E13" s="2"/>
      <c r="F13" s="3"/>
      <c r="G13" s="2"/>
      <c r="I13" s="1"/>
      <c r="J13" s="34"/>
      <c r="K13" s="38"/>
      <c r="L13" s="2"/>
      <c r="M13" s="3"/>
      <c r="N13" s="2"/>
      <c r="P13" s="1"/>
      <c r="Q13" s="34"/>
      <c r="R13" s="38"/>
      <c r="S13" s="2"/>
      <c r="T13" s="3"/>
      <c r="U13" s="2"/>
      <c r="W13" s="1"/>
      <c r="X13" s="34"/>
      <c r="Y13" s="38"/>
      <c r="Z13" s="2"/>
      <c r="AA13" s="3"/>
      <c r="AB13" s="2"/>
      <c r="AC13" s="222"/>
      <c r="AD13" s="223"/>
      <c r="AE13" s="46" t="s">
        <v>154</v>
      </c>
      <c r="AF13" s="39" t="s">
        <v>100</v>
      </c>
      <c r="AG13" s="51">
        <f>F13+M13+AA13+F52</f>
        <v>0</v>
      </c>
      <c r="AH13" s="47" t="s">
        <v>157</v>
      </c>
    </row>
    <row r="14" spans="1:36" ht="18" hidden="1" customHeight="1" x14ac:dyDescent="0.4">
      <c r="B14" s="1"/>
      <c r="C14" s="34"/>
      <c r="D14" s="38"/>
      <c r="E14" s="2"/>
      <c r="F14" s="3"/>
      <c r="G14" s="2"/>
      <c r="I14" s="1"/>
      <c r="J14" s="34"/>
      <c r="K14" s="38"/>
      <c r="L14" s="2"/>
      <c r="M14" s="3"/>
      <c r="N14" s="2"/>
      <c r="P14" s="1"/>
      <c r="Q14" s="34"/>
      <c r="R14" s="38"/>
      <c r="S14" s="2"/>
      <c r="T14" s="3"/>
      <c r="U14" s="2"/>
      <c r="W14" s="1"/>
      <c r="X14" s="34"/>
      <c r="Y14" s="38"/>
      <c r="Z14" s="2"/>
      <c r="AA14" s="3"/>
      <c r="AB14" s="2"/>
      <c r="AC14" s="222"/>
      <c r="AD14" s="223"/>
      <c r="AE14" s="46" t="s">
        <v>155</v>
      </c>
      <c r="AF14" s="39" t="s">
        <v>100</v>
      </c>
      <c r="AG14" s="51">
        <f>F14+M14+AA14+F53</f>
        <v>0</v>
      </c>
      <c r="AH14" s="47" t="s">
        <v>157</v>
      </c>
    </row>
    <row r="15" spans="1:36" ht="18" hidden="1" customHeight="1" x14ac:dyDescent="0.4">
      <c r="B15" s="1"/>
      <c r="C15" s="111"/>
      <c r="D15" s="38"/>
      <c r="E15" s="2"/>
      <c r="F15" s="3"/>
      <c r="G15" s="2"/>
      <c r="I15" s="1"/>
      <c r="J15" s="111"/>
      <c r="K15" s="38"/>
      <c r="L15" s="2"/>
      <c r="M15" s="3"/>
      <c r="N15" s="2"/>
      <c r="P15" s="1"/>
      <c r="Q15" s="111"/>
      <c r="R15" s="38"/>
      <c r="S15" s="2"/>
      <c r="T15" s="3"/>
      <c r="U15" s="2"/>
      <c r="W15" s="1"/>
      <c r="X15" s="111"/>
      <c r="Y15" s="38"/>
      <c r="Z15" s="2"/>
      <c r="AA15" s="3"/>
      <c r="AB15" s="2"/>
      <c r="AC15" s="222"/>
      <c r="AD15" s="223"/>
      <c r="AE15" s="46" t="s">
        <v>161</v>
      </c>
      <c r="AF15" s="39" t="s">
        <v>162</v>
      </c>
      <c r="AG15" s="51">
        <f>F15+M15+AA15+F54</f>
        <v>0</v>
      </c>
      <c r="AH15" s="47" t="s">
        <v>157</v>
      </c>
    </row>
    <row r="16" spans="1:36" ht="5.25" customHeight="1" x14ac:dyDescent="0.4">
      <c r="B16" s="1"/>
      <c r="C16" s="29"/>
      <c r="D16" s="30"/>
      <c r="E16" s="31"/>
      <c r="F16" s="29"/>
      <c r="G16" s="31"/>
      <c r="I16" s="1"/>
      <c r="J16" s="154"/>
      <c r="K16" s="155"/>
      <c r="L16" s="156"/>
      <c r="M16" s="154"/>
      <c r="N16" s="156"/>
      <c r="P16" s="1"/>
      <c r="Q16" s="154"/>
      <c r="R16" s="155"/>
      <c r="S16" s="156"/>
      <c r="T16" s="154"/>
      <c r="U16" s="156"/>
      <c r="W16" s="1"/>
      <c r="X16" s="154"/>
      <c r="Y16" s="155"/>
      <c r="Z16" s="156"/>
      <c r="AA16" s="154"/>
      <c r="AB16" s="156"/>
      <c r="AC16" s="222"/>
      <c r="AD16" s="223"/>
      <c r="AE16" s="46"/>
      <c r="AF16" s="40"/>
      <c r="AG16" s="51"/>
      <c r="AH16" s="48"/>
    </row>
    <row r="17" spans="2:34" ht="18.75" customHeight="1" x14ac:dyDescent="0.4">
      <c r="B17" s="1" t="s">
        <v>164</v>
      </c>
      <c r="C17" s="111"/>
      <c r="D17" s="130"/>
      <c r="E17" s="131"/>
      <c r="F17" s="37">
        <f>F2</f>
        <v>8</v>
      </c>
      <c r="G17" s="2" t="s">
        <v>85</v>
      </c>
      <c r="H17" s="4"/>
      <c r="I17" s="1" t="s">
        <v>164</v>
      </c>
      <c r="J17" s="111"/>
      <c r="K17" s="130"/>
      <c r="L17" s="131"/>
      <c r="M17" s="37">
        <f>M2</f>
        <v>11.8</v>
      </c>
      <c r="N17" s="2" t="s">
        <v>85</v>
      </c>
      <c r="P17" s="1" t="s">
        <v>164</v>
      </c>
      <c r="Q17" s="111"/>
      <c r="R17" s="130"/>
      <c r="S17" s="131"/>
      <c r="T17" s="37">
        <f>T2</f>
        <v>8</v>
      </c>
      <c r="U17" s="2" t="s">
        <v>85</v>
      </c>
      <c r="W17" s="1" t="s">
        <v>164</v>
      </c>
      <c r="X17" s="111"/>
      <c r="Y17" s="130"/>
      <c r="Z17" s="131"/>
      <c r="AA17" s="37">
        <f>AA2</f>
        <v>2.2000000000000002</v>
      </c>
      <c r="AB17" s="2" t="s">
        <v>85</v>
      </c>
      <c r="AC17" s="222"/>
      <c r="AD17" s="223"/>
      <c r="AE17" s="113" t="s">
        <v>164</v>
      </c>
      <c r="AF17" s="39" t="s">
        <v>101</v>
      </c>
      <c r="AG17" s="51">
        <f>F17+M17+T17+AA17</f>
        <v>30</v>
      </c>
      <c r="AH17" s="47" t="s">
        <v>3</v>
      </c>
    </row>
    <row r="18" spans="2:34" ht="18.75" customHeight="1" x14ac:dyDescent="0.4">
      <c r="B18" s="1" t="s">
        <v>165</v>
      </c>
      <c r="C18" s="34" t="s">
        <v>48</v>
      </c>
      <c r="D18" s="38">
        <v>1.1499999999999999</v>
      </c>
      <c r="E18" s="2" t="s">
        <v>3</v>
      </c>
      <c r="F18" s="112">
        <f>D18*2</f>
        <v>2.2999999999999998</v>
      </c>
      <c r="G18" s="2" t="s">
        <v>168</v>
      </c>
      <c r="H18" s="4"/>
      <c r="I18" s="1" t="s">
        <v>165</v>
      </c>
      <c r="J18" s="34" t="s">
        <v>48</v>
      </c>
      <c r="K18" s="38">
        <v>1.1499999999999999</v>
      </c>
      <c r="L18" s="2" t="s">
        <v>3</v>
      </c>
      <c r="M18" s="112">
        <f>K18*2</f>
        <v>2.2999999999999998</v>
      </c>
      <c r="N18" s="2" t="s">
        <v>3</v>
      </c>
      <c r="P18" s="1" t="s">
        <v>165</v>
      </c>
      <c r="Q18" s="34" t="s">
        <v>48</v>
      </c>
      <c r="R18" s="38">
        <v>1.62</v>
      </c>
      <c r="S18" s="2" t="s">
        <v>3</v>
      </c>
      <c r="T18" s="112">
        <f>R18*2</f>
        <v>3.24</v>
      </c>
      <c r="U18" s="2" t="s">
        <v>3</v>
      </c>
      <c r="W18" s="1" t="s">
        <v>165</v>
      </c>
      <c r="X18" s="34" t="s">
        <v>48</v>
      </c>
      <c r="Y18" s="38">
        <v>1.62</v>
      </c>
      <c r="Z18" s="2" t="s">
        <v>3</v>
      </c>
      <c r="AA18" s="112">
        <f>Y18*2</f>
        <v>3.24</v>
      </c>
      <c r="AB18" s="2" t="s">
        <v>3</v>
      </c>
      <c r="AC18" s="222"/>
      <c r="AD18" s="223"/>
      <c r="AE18" s="113" t="s">
        <v>165</v>
      </c>
      <c r="AF18" s="39" t="s">
        <v>169</v>
      </c>
      <c r="AG18" s="51">
        <f>F18+M18+T18+AA18</f>
        <v>11.08</v>
      </c>
      <c r="AH18" s="47" t="s">
        <v>168</v>
      </c>
    </row>
    <row r="19" spans="2:34" ht="18.75" hidden="1" customHeight="1" x14ac:dyDescent="0.4">
      <c r="B19" s="1" t="s">
        <v>208</v>
      </c>
      <c r="C19" s="111"/>
      <c r="D19" s="130"/>
      <c r="E19" s="131"/>
      <c r="F19" s="37">
        <v>0</v>
      </c>
      <c r="G19" s="2" t="s">
        <v>85</v>
      </c>
      <c r="H19" s="4"/>
      <c r="I19" s="1" t="s">
        <v>208</v>
      </c>
      <c r="J19" s="111"/>
      <c r="K19" s="130"/>
      <c r="L19" s="131"/>
      <c r="M19" s="37">
        <f>M2</f>
        <v>11.8</v>
      </c>
      <c r="N19" s="2" t="s">
        <v>85</v>
      </c>
      <c r="P19" s="1" t="s">
        <v>208</v>
      </c>
      <c r="Q19" s="111"/>
      <c r="R19" s="130"/>
      <c r="S19" s="131"/>
      <c r="T19" s="37">
        <f>T2</f>
        <v>8</v>
      </c>
      <c r="U19" s="2" t="s">
        <v>85</v>
      </c>
      <c r="W19" s="1" t="s">
        <v>208</v>
      </c>
      <c r="X19" s="111"/>
      <c r="Y19" s="130"/>
      <c r="Z19" s="131"/>
      <c r="AA19" s="37">
        <f>AA2</f>
        <v>2.2000000000000002</v>
      </c>
      <c r="AB19" s="2" t="s">
        <v>85</v>
      </c>
      <c r="AC19" s="222"/>
      <c r="AD19" s="223"/>
      <c r="AE19" s="113" t="s">
        <v>208</v>
      </c>
      <c r="AF19" s="39" t="s">
        <v>101</v>
      </c>
      <c r="AG19" s="51">
        <f>F19+M19+T19+AA19</f>
        <v>22</v>
      </c>
      <c r="AH19" s="47" t="s">
        <v>3</v>
      </c>
    </row>
    <row r="20" spans="2:34" ht="18.75" hidden="1" customHeight="1" x14ac:dyDescent="0.4">
      <c r="B20" s="1" t="s">
        <v>209</v>
      </c>
      <c r="C20" s="34" t="s">
        <v>48</v>
      </c>
      <c r="D20" s="38">
        <v>0</v>
      </c>
      <c r="E20" s="2" t="s">
        <v>3</v>
      </c>
      <c r="F20" s="112">
        <f>D20*2</f>
        <v>0</v>
      </c>
      <c r="G20" s="2" t="s">
        <v>3</v>
      </c>
      <c r="H20" s="4"/>
      <c r="I20" s="1" t="s">
        <v>209</v>
      </c>
      <c r="J20" s="34" t="s">
        <v>48</v>
      </c>
      <c r="K20" s="38">
        <v>0</v>
      </c>
      <c r="L20" s="2" t="s">
        <v>3</v>
      </c>
      <c r="M20" s="112">
        <f>K20*2</f>
        <v>0</v>
      </c>
      <c r="N20" s="2" t="s">
        <v>3</v>
      </c>
      <c r="P20" s="1" t="s">
        <v>209</v>
      </c>
      <c r="Q20" s="34" t="s">
        <v>48</v>
      </c>
      <c r="R20" s="38">
        <v>0.1</v>
      </c>
      <c r="S20" s="2" t="s">
        <v>3</v>
      </c>
      <c r="T20" s="112">
        <f>R20*2</f>
        <v>0.2</v>
      </c>
      <c r="U20" s="2" t="s">
        <v>3</v>
      </c>
      <c r="W20" s="1" t="s">
        <v>209</v>
      </c>
      <c r="X20" s="34" t="s">
        <v>48</v>
      </c>
      <c r="Y20" s="38">
        <v>0.1</v>
      </c>
      <c r="Z20" s="2" t="s">
        <v>3</v>
      </c>
      <c r="AA20" s="112">
        <f>Y20*2</f>
        <v>0.2</v>
      </c>
      <c r="AB20" s="2" t="s">
        <v>3</v>
      </c>
      <c r="AC20" s="222"/>
      <c r="AD20" s="223"/>
      <c r="AE20" s="113" t="s">
        <v>209</v>
      </c>
      <c r="AF20" s="39" t="s">
        <v>101</v>
      </c>
      <c r="AG20" s="51">
        <f>F20+M20+T20+AA20</f>
        <v>0.4</v>
      </c>
      <c r="AH20" s="47" t="s">
        <v>3</v>
      </c>
    </row>
    <row r="21" spans="2:34" ht="18.75" hidden="1" customHeight="1" x14ac:dyDescent="0.4">
      <c r="B21" s="1" t="s">
        <v>166</v>
      </c>
      <c r="C21" s="34"/>
      <c r="D21" s="30"/>
      <c r="E21" s="2"/>
      <c r="F21" s="37">
        <f>F2</f>
        <v>8</v>
      </c>
      <c r="G21" s="2" t="s">
        <v>90</v>
      </c>
      <c r="H21" s="4"/>
      <c r="I21" s="1" t="s">
        <v>166</v>
      </c>
      <c r="J21" s="34"/>
      <c r="K21" s="155"/>
      <c r="L21" s="2"/>
      <c r="M21" s="37">
        <f>M2</f>
        <v>11.8</v>
      </c>
      <c r="N21" s="2" t="s">
        <v>3</v>
      </c>
      <c r="P21" s="1" t="s">
        <v>166</v>
      </c>
      <c r="Q21" s="34"/>
      <c r="R21" s="155"/>
      <c r="S21" s="2"/>
      <c r="T21" s="37">
        <f>T2</f>
        <v>8</v>
      </c>
      <c r="U21" s="2" t="s">
        <v>3</v>
      </c>
      <c r="W21" s="1" t="s">
        <v>166</v>
      </c>
      <c r="X21" s="34"/>
      <c r="Y21" s="155"/>
      <c r="Z21" s="2"/>
      <c r="AA21" s="37">
        <f>AA2</f>
        <v>2.2000000000000002</v>
      </c>
      <c r="AB21" s="2" t="s">
        <v>3</v>
      </c>
      <c r="AC21" s="222"/>
      <c r="AD21" s="223"/>
      <c r="AE21" s="113" t="s">
        <v>166</v>
      </c>
      <c r="AF21" s="39" t="s">
        <v>101</v>
      </c>
      <c r="AG21" s="51">
        <f>F21+M21</f>
        <v>19.8</v>
      </c>
      <c r="AH21" s="47" t="s">
        <v>3</v>
      </c>
    </row>
    <row r="22" spans="2:34" ht="18.75" hidden="1" customHeight="1" x14ac:dyDescent="0.4">
      <c r="B22" s="1" t="s">
        <v>167</v>
      </c>
      <c r="C22" s="34" t="s">
        <v>48</v>
      </c>
      <c r="D22" s="38">
        <v>0.5</v>
      </c>
      <c r="E22" s="2" t="s">
        <v>3</v>
      </c>
      <c r="F22" s="112">
        <f>D22*22</f>
        <v>11</v>
      </c>
      <c r="G22" s="2" t="s">
        <v>168</v>
      </c>
      <c r="H22" s="4"/>
      <c r="I22" s="1" t="s">
        <v>167</v>
      </c>
      <c r="J22" s="34" t="s">
        <v>48</v>
      </c>
      <c r="K22" s="38">
        <v>0.5</v>
      </c>
      <c r="L22" s="2" t="s">
        <v>3</v>
      </c>
      <c r="M22" s="112">
        <f>K22*22</f>
        <v>11</v>
      </c>
      <c r="N22" s="2" t="s">
        <v>3</v>
      </c>
      <c r="P22" s="1" t="s">
        <v>167</v>
      </c>
      <c r="Q22" s="34" t="s">
        <v>48</v>
      </c>
      <c r="R22" s="38">
        <v>0.5</v>
      </c>
      <c r="S22" s="2" t="s">
        <v>3</v>
      </c>
      <c r="T22" s="112">
        <f>R22*22</f>
        <v>11</v>
      </c>
      <c r="U22" s="2" t="s">
        <v>3</v>
      </c>
      <c r="W22" s="1" t="s">
        <v>167</v>
      </c>
      <c r="X22" s="34" t="s">
        <v>48</v>
      </c>
      <c r="Y22" s="38">
        <v>0.5</v>
      </c>
      <c r="Z22" s="2" t="s">
        <v>3</v>
      </c>
      <c r="AA22" s="112">
        <f>Y22*22</f>
        <v>11</v>
      </c>
      <c r="AB22" s="2" t="s">
        <v>3</v>
      </c>
      <c r="AC22" s="222"/>
      <c r="AD22" s="223"/>
      <c r="AE22" s="113" t="s">
        <v>167</v>
      </c>
      <c r="AF22" s="39" t="s">
        <v>169</v>
      </c>
      <c r="AG22" s="51">
        <f>F22+M22</f>
        <v>22</v>
      </c>
      <c r="AH22" s="47" t="s">
        <v>168</v>
      </c>
    </row>
    <row r="23" spans="2:34" ht="25.5" customHeight="1" x14ac:dyDescent="0.4">
      <c r="B23" s="161" t="s">
        <v>239</v>
      </c>
      <c r="C23" s="34"/>
      <c r="D23" s="38"/>
      <c r="E23" s="2"/>
      <c r="F23" s="3"/>
      <c r="G23" s="2"/>
      <c r="H23" s="4"/>
      <c r="I23" s="161" t="s">
        <v>46</v>
      </c>
      <c r="J23" s="34"/>
      <c r="K23" s="38"/>
      <c r="L23" s="2"/>
      <c r="M23" s="3"/>
      <c r="N23" s="2"/>
      <c r="P23" s="161" t="s">
        <v>46</v>
      </c>
      <c r="Q23" s="34"/>
      <c r="R23" s="38"/>
      <c r="S23" s="2"/>
      <c r="T23" s="3"/>
      <c r="U23" s="2"/>
      <c r="W23" s="1" t="s">
        <v>46</v>
      </c>
      <c r="X23" s="34" t="s">
        <v>48</v>
      </c>
      <c r="Y23" s="38">
        <v>1.62</v>
      </c>
      <c r="Z23" s="2" t="s">
        <v>3</v>
      </c>
      <c r="AA23" s="3">
        <f>ROUND(Y23*AA$2,2)</f>
        <v>3.56</v>
      </c>
      <c r="AB23" s="2" t="s">
        <v>4</v>
      </c>
      <c r="AC23" s="222"/>
      <c r="AD23" s="223"/>
      <c r="AE23" s="46" t="s">
        <v>46</v>
      </c>
      <c r="AF23" s="39" t="s">
        <v>49</v>
      </c>
      <c r="AG23" s="51">
        <f t="shared" ref="AG23:AG29" si="0">F23+M23+T23+AA23</f>
        <v>3.56</v>
      </c>
      <c r="AH23" s="47" t="s">
        <v>4</v>
      </c>
    </row>
    <row r="24" spans="2:34" ht="25.5" customHeight="1" x14ac:dyDescent="0.4">
      <c r="B24" s="1" t="s">
        <v>240</v>
      </c>
      <c r="C24" s="34" t="s">
        <v>48</v>
      </c>
      <c r="D24" s="38">
        <v>1.1499999999999999</v>
      </c>
      <c r="E24" s="2" t="s">
        <v>3</v>
      </c>
      <c r="F24" s="3">
        <f>ROUND(D24*F$2,2)</f>
        <v>9.1999999999999993</v>
      </c>
      <c r="G24" s="2" t="s">
        <v>59</v>
      </c>
      <c r="H24" s="4"/>
      <c r="I24" s="1" t="s">
        <v>46</v>
      </c>
      <c r="J24" s="34" t="s">
        <v>48</v>
      </c>
      <c r="K24" s="38">
        <v>1.1499999999999999</v>
      </c>
      <c r="L24" s="2" t="s">
        <v>3</v>
      </c>
      <c r="M24" s="3">
        <f>ROUND(K24*M$2,2)</f>
        <v>13.57</v>
      </c>
      <c r="N24" s="2" t="s">
        <v>4</v>
      </c>
      <c r="P24" s="1" t="s">
        <v>46</v>
      </c>
      <c r="Q24" s="34" t="s">
        <v>48</v>
      </c>
      <c r="R24" s="38">
        <v>1.62</v>
      </c>
      <c r="S24" s="2" t="s">
        <v>3</v>
      </c>
      <c r="T24" s="3">
        <f>ROUND(R24*T$2,2)</f>
        <v>12.96</v>
      </c>
      <c r="U24" s="2" t="s">
        <v>4</v>
      </c>
      <c r="W24" s="161" t="s">
        <v>46</v>
      </c>
      <c r="X24" s="34"/>
      <c r="Y24" s="38"/>
      <c r="Z24" s="2"/>
      <c r="AA24" s="3"/>
      <c r="AB24" s="2"/>
      <c r="AC24" s="222"/>
      <c r="AD24" s="223"/>
      <c r="AE24" s="46" t="s">
        <v>46</v>
      </c>
      <c r="AF24" s="39" t="s">
        <v>49</v>
      </c>
      <c r="AG24" s="51">
        <f t="shared" si="0"/>
        <v>35.730000000000004</v>
      </c>
      <c r="AH24" s="47" t="s">
        <v>4</v>
      </c>
    </row>
    <row r="25" spans="2:34" ht="27" customHeight="1" x14ac:dyDescent="0.4">
      <c r="B25" s="1" t="s">
        <v>57</v>
      </c>
      <c r="C25" s="34" t="s">
        <v>48</v>
      </c>
      <c r="D25" s="38">
        <v>0.5</v>
      </c>
      <c r="E25" s="2" t="s">
        <v>47</v>
      </c>
      <c r="F25" s="3">
        <f t="shared" ref="F25:F37" si="1">ROUND(D25*F$2,2)</f>
        <v>4</v>
      </c>
      <c r="G25" s="2" t="s">
        <v>59</v>
      </c>
      <c r="H25" s="4"/>
      <c r="I25" s="1" t="s">
        <v>57</v>
      </c>
      <c r="J25" s="34" t="s">
        <v>48</v>
      </c>
      <c r="K25" s="38">
        <v>0.5</v>
      </c>
      <c r="L25" s="2" t="s">
        <v>3</v>
      </c>
      <c r="M25" s="3">
        <f t="shared" ref="M25:M28" si="2">ROUND(K25*M$2,2)</f>
        <v>5.9</v>
      </c>
      <c r="N25" s="2" t="s">
        <v>4</v>
      </c>
      <c r="P25" s="1" t="s">
        <v>57</v>
      </c>
      <c r="Q25" s="34" t="s">
        <v>48</v>
      </c>
      <c r="R25" s="38">
        <v>1.62</v>
      </c>
      <c r="S25" s="2" t="s">
        <v>3</v>
      </c>
      <c r="T25" s="3">
        <f t="shared" ref="T25:T28" si="3">ROUND(R25*T$2,2)</f>
        <v>12.96</v>
      </c>
      <c r="U25" s="2" t="s">
        <v>4</v>
      </c>
      <c r="W25" s="161" t="s">
        <v>57</v>
      </c>
      <c r="X25" s="34"/>
      <c r="Y25" s="38"/>
      <c r="Z25" s="2"/>
      <c r="AA25" s="3"/>
      <c r="AB25" s="2"/>
      <c r="AC25" s="222"/>
      <c r="AD25" s="223"/>
      <c r="AE25" s="46" t="s">
        <v>56</v>
      </c>
      <c r="AF25" s="39" t="s">
        <v>49</v>
      </c>
      <c r="AG25" s="51">
        <f t="shared" si="0"/>
        <v>22.86</v>
      </c>
      <c r="AH25" s="47" t="s">
        <v>4</v>
      </c>
    </row>
    <row r="26" spans="2:34" ht="25.5" hidden="1" customHeight="1" x14ac:dyDescent="0.4">
      <c r="B26" s="1" t="s">
        <v>234</v>
      </c>
      <c r="C26" s="34" t="s">
        <v>48</v>
      </c>
      <c r="D26" s="38">
        <v>0.5</v>
      </c>
      <c r="E26" s="2" t="s">
        <v>3</v>
      </c>
      <c r="F26" s="3">
        <f t="shared" ref="F26" si="4">ROUND(D26*F$2,2)</f>
        <v>4</v>
      </c>
      <c r="G26" s="2" t="s">
        <v>4</v>
      </c>
      <c r="H26" s="4"/>
      <c r="I26" s="1" t="s">
        <v>234</v>
      </c>
      <c r="J26" s="34" t="s">
        <v>48</v>
      </c>
      <c r="K26" s="38">
        <v>0.5</v>
      </c>
      <c r="L26" s="2" t="s">
        <v>3</v>
      </c>
      <c r="M26" s="3">
        <f t="shared" si="2"/>
        <v>5.9</v>
      </c>
      <c r="N26" s="2" t="s">
        <v>4</v>
      </c>
      <c r="P26" s="1" t="s">
        <v>234</v>
      </c>
      <c r="Q26" s="34" t="s">
        <v>48</v>
      </c>
      <c r="R26" s="38">
        <v>1.62</v>
      </c>
      <c r="S26" s="2" t="s">
        <v>3</v>
      </c>
      <c r="T26" s="3">
        <f t="shared" ref="T26" si="5">ROUND(R26*T$2,2)</f>
        <v>12.96</v>
      </c>
      <c r="U26" s="2" t="s">
        <v>4</v>
      </c>
      <c r="W26" s="161" t="s">
        <v>234</v>
      </c>
      <c r="X26" s="34"/>
      <c r="Y26" s="38"/>
      <c r="Z26" s="2"/>
      <c r="AA26" s="3"/>
      <c r="AB26" s="2"/>
      <c r="AC26" s="222"/>
      <c r="AD26" s="223"/>
      <c r="AE26" s="46" t="s">
        <v>234</v>
      </c>
      <c r="AF26" s="39" t="s">
        <v>49</v>
      </c>
      <c r="AG26" s="51">
        <f t="shared" si="0"/>
        <v>22.86</v>
      </c>
      <c r="AH26" s="47" t="s">
        <v>4</v>
      </c>
    </row>
    <row r="27" spans="2:34" ht="25.5" customHeight="1" x14ac:dyDescent="0.4">
      <c r="B27" s="1" t="s">
        <v>183</v>
      </c>
      <c r="C27" s="34"/>
      <c r="D27" s="38"/>
      <c r="E27" s="2"/>
      <c r="F27" s="3"/>
      <c r="G27" s="2"/>
      <c r="H27" s="4"/>
      <c r="I27" s="1" t="s">
        <v>183</v>
      </c>
      <c r="J27" s="34"/>
      <c r="K27" s="38"/>
      <c r="L27" s="2"/>
      <c r="M27" s="3"/>
      <c r="N27" s="2"/>
      <c r="P27" s="1" t="s">
        <v>183</v>
      </c>
      <c r="Q27" s="34"/>
      <c r="R27" s="38"/>
      <c r="S27" s="2"/>
      <c r="T27" s="3"/>
      <c r="U27" s="2"/>
      <c r="W27" s="161" t="s">
        <v>183</v>
      </c>
      <c r="X27" s="34"/>
      <c r="Y27" s="38"/>
      <c r="Z27" s="2"/>
      <c r="AA27" s="3"/>
      <c r="AB27" s="2"/>
      <c r="AC27" s="222"/>
      <c r="AD27" s="223"/>
      <c r="AE27" s="46" t="s">
        <v>183</v>
      </c>
      <c r="AF27" s="39" t="s">
        <v>49</v>
      </c>
      <c r="AG27" s="51">
        <f t="shared" si="0"/>
        <v>0</v>
      </c>
      <c r="AH27" s="47" t="s">
        <v>4</v>
      </c>
    </row>
    <row r="28" spans="2:34" ht="18.75" hidden="1" customHeight="1" x14ac:dyDescent="0.4">
      <c r="B28" s="1" t="s">
        <v>192</v>
      </c>
      <c r="C28" s="34" t="s">
        <v>49</v>
      </c>
      <c r="D28" s="38">
        <v>0.08</v>
      </c>
      <c r="E28" s="2" t="s">
        <v>4</v>
      </c>
      <c r="F28" s="3">
        <f t="shared" ref="F28" si="6">ROUND(D28*F$2,2)</f>
        <v>0.64</v>
      </c>
      <c r="G28" s="2" t="s">
        <v>12</v>
      </c>
      <c r="H28" s="4"/>
      <c r="I28" s="1" t="s">
        <v>192</v>
      </c>
      <c r="J28" s="34" t="s">
        <v>49</v>
      </c>
      <c r="K28" s="38">
        <v>0.08</v>
      </c>
      <c r="L28" s="2" t="s">
        <v>4</v>
      </c>
      <c r="M28" s="3">
        <f t="shared" si="2"/>
        <v>0.94</v>
      </c>
      <c r="N28" s="2" t="s">
        <v>12</v>
      </c>
      <c r="P28" s="1" t="s">
        <v>192</v>
      </c>
      <c r="Q28" s="34" t="s">
        <v>49</v>
      </c>
      <c r="R28" s="38">
        <v>0.08</v>
      </c>
      <c r="S28" s="2" t="s">
        <v>4</v>
      </c>
      <c r="T28" s="3">
        <f t="shared" si="3"/>
        <v>0.64</v>
      </c>
      <c r="U28" s="2" t="s">
        <v>12</v>
      </c>
      <c r="W28" s="1" t="s">
        <v>192</v>
      </c>
      <c r="X28" s="34" t="s">
        <v>49</v>
      </c>
      <c r="Y28" s="38">
        <v>0.08</v>
      </c>
      <c r="Z28" s="2" t="s">
        <v>4</v>
      </c>
      <c r="AA28" s="3">
        <f t="shared" ref="AA28" si="7">ROUND(Y28*AA$2,2)</f>
        <v>0.18</v>
      </c>
      <c r="AB28" s="2" t="s">
        <v>12</v>
      </c>
      <c r="AC28" s="222"/>
      <c r="AD28" s="223"/>
      <c r="AE28" s="113" t="s">
        <v>192</v>
      </c>
      <c r="AF28" s="39" t="s">
        <v>100</v>
      </c>
      <c r="AG28" s="51">
        <f t="shared" si="0"/>
        <v>2.4000000000000004</v>
      </c>
      <c r="AH28" s="47" t="s">
        <v>194</v>
      </c>
    </row>
    <row r="29" spans="2:34" ht="18.75" hidden="1" customHeight="1" x14ac:dyDescent="0.4">
      <c r="B29" s="1" t="s">
        <v>215</v>
      </c>
      <c r="C29" s="34" t="s">
        <v>48</v>
      </c>
      <c r="D29" s="38">
        <v>0.1</v>
      </c>
      <c r="E29" s="2" t="s">
        <v>3</v>
      </c>
      <c r="F29" s="3">
        <f>ROUND(D29*F$2,2)</f>
        <v>0.8</v>
      </c>
      <c r="G29" s="2" t="s">
        <v>4</v>
      </c>
      <c r="I29" s="1" t="s">
        <v>215</v>
      </c>
      <c r="J29" s="34" t="s">
        <v>48</v>
      </c>
      <c r="K29" s="38">
        <v>0.1</v>
      </c>
      <c r="L29" s="2" t="s">
        <v>3</v>
      </c>
      <c r="M29" s="3">
        <f>ROUND(K29*M$2,2)</f>
        <v>1.18</v>
      </c>
      <c r="N29" s="2" t="s">
        <v>4</v>
      </c>
      <c r="P29" s="1" t="s">
        <v>215</v>
      </c>
      <c r="Q29" s="34" t="s">
        <v>48</v>
      </c>
      <c r="R29" s="38">
        <v>0.1</v>
      </c>
      <c r="S29" s="2" t="s">
        <v>3</v>
      </c>
      <c r="T29" s="3">
        <f>ROUND(R29*T$2,2)</f>
        <v>0.8</v>
      </c>
      <c r="U29" s="2" t="s">
        <v>4</v>
      </c>
      <c r="W29" s="1" t="s">
        <v>215</v>
      </c>
      <c r="X29" s="34" t="s">
        <v>48</v>
      </c>
      <c r="Y29" s="38">
        <v>0.1</v>
      </c>
      <c r="Z29" s="2" t="s">
        <v>3</v>
      </c>
      <c r="AA29" s="3">
        <f>ROUND(Y29*AA$2,2)</f>
        <v>0.22</v>
      </c>
      <c r="AB29" s="2" t="s">
        <v>4</v>
      </c>
      <c r="AC29" s="222"/>
      <c r="AD29" s="223"/>
      <c r="AE29" s="113" t="s">
        <v>193</v>
      </c>
      <c r="AF29" s="39" t="s">
        <v>100</v>
      </c>
      <c r="AG29" s="51">
        <f t="shared" si="0"/>
        <v>3.0000000000000004</v>
      </c>
      <c r="AH29" s="47" t="s">
        <v>12</v>
      </c>
    </row>
    <row r="30" spans="2:34" ht="4.5" hidden="1" customHeight="1" x14ac:dyDescent="0.4">
      <c r="B30" s="3"/>
      <c r="C30" s="34"/>
      <c r="D30" s="114"/>
      <c r="E30" s="2"/>
      <c r="F30" s="114"/>
      <c r="G30" s="2"/>
      <c r="I30" s="3"/>
      <c r="J30" s="34"/>
      <c r="K30" s="114"/>
      <c r="L30" s="2"/>
      <c r="M30" s="114"/>
      <c r="N30" s="2"/>
      <c r="P30" s="3"/>
      <c r="Q30" s="34"/>
      <c r="R30" s="114"/>
      <c r="S30" s="2"/>
      <c r="T30" s="114"/>
      <c r="U30" s="2"/>
      <c r="W30" s="3"/>
      <c r="X30" s="34"/>
      <c r="Y30" s="114"/>
      <c r="Z30" s="2"/>
      <c r="AA30" s="114"/>
      <c r="AB30" s="2"/>
      <c r="AC30" s="222"/>
      <c r="AD30" s="223"/>
      <c r="AE30" s="49"/>
      <c r="AF30" s="42"/>
      <c r="AG30" s="52"/>
      <c r="AH30" s="50"/>
    </row>
    <row r="31" spans="2:34" ht="15.75" hidden="1" customHeight="1" x14ac:dyDescent="0.4">
      <c r="B31" s="203" t="s">
        <v>172</v>
      </c>
      <c r="C31" s="119" t="s">
        <v>173</v>
      </c>
      <c r="D31" s="120">
        <v>0.14000000000000001</v>
      </c>
      <c r="E31" s="121" t="s">
        <v>168</v>
      </c>
      <c r="F31" s="205">
        <f>ROUND(D31*D32*F3,2)</f>
        <v>0.34</v>
      </c>
      <c r="G31" s="207" t="s">
        <v>175</v>
      </c>
      <c r="I31" s="203" t="s">
        <v>172</v>
      </c>
      <c r="J31" s="150" t="s">
        <v>173</v>
      </c>
      <c r="K31" s="120">
        <v>0.14000000000000001</v>
      </c>
      <c r="L31" s="121" t="s">
        <v>3</v>
      </c>
      <c r="M31" s="205">
        <f>ROUND(K31*K32*M3,2)</f>
        <v>0.43</v>
      </c>
      <c r="N31" s="207" t="s">
        <v>12</v>
      </c>
      <c r="P31" s="203" t="s">
        <v>172</v>
      </c>
      <c r="Q31" s="150" t="s">
        <v>173</v>
      </c>
      <c r="R31" s="120">
        <v>0.14000000000000001</v>
      </c>
      <c r="S31" s="121" t="s">
        <v>3</v>
      </c>
      <c r="T31" s="205">
        <f>ROUND(R31*R32*T3,2)</f>
        <v>0.34</v>
      </c>
      <c r="U31" s="207" t="s">
        <v>12</v>
      </c>
      <c r="W31" s="203" t="s">
        <v>172</v>
      </c>
      <c r="X31" s="150" t="s">
        <v>173</v>
      </c>
      <c r="Y31" s="120">
        <v>0.14000000000000001</v>
      </c>
      <c r="Z31" s="121" t="s">
        <v>3</v>
      </c>
      <c r="AA31" s="205">
        <f>ROUND(Y31*Y32*AA3,2)</f>
        <v>0.09</v>
      </c>
      <c r="AB31" s="207" t="s">
        <v>12</v>
      </c>
      <c r="AC31" s="222"/>
      <c r="AD31" s="223"/>
      <c r="AE31" s="197" t="s">
        <v>172</v>
      </c>
      <c r="AF31" s="201" t="s">
        <v>180</v>
      </c>
      <c r="AG31" s="199">
        <f>F31+M31+AA31</f>
        <v>0.86</v>
      </c>
      <c r="AH31" s="220" t="s">
        <v>12</v>
      </c>
    </row>
    <row r="32" spans="2:34" ht="15.75" hidden="1" customHeight="1" x14ac:dyDescent="0.4">
      <c r="B32" s="204"/>
      <c r="C32" s="115" t="s">
        <v>174</v>
      </c>
      <c r="D32" s="116">
        <v>0.3</v>
      </c>
      <c r="E32" s="117" t="s">
        <v>168</v>
      </c>
      <c r="F32" s="206"/>
      <c r="G32" s="208"/>
      <c r="I32" s="204"/>
      <c r="J32" s="151" t="s">
        <v>48</v>
      </c>
      <c r="K32" s="116">
        <v>0.3</v>
      </c>
      <c r="L32" s="117" t="s">
        <v>3</v>
      </c>
      <c r="M32" s="206"/>
      <c r="N32" s="208"/>
      <c r="P32" s="204"/>
      <c r="Q32" s="151" t="s">
        <v>48</v>
      </c>
      <c r="R32" s="116">
        <v>0.3</v>
      </c>
      <c r="S32" s="117" t="s">
        <v>3</v>
      </c>
      <c r="T32" s="206"/>
      <c r="U32" s="208"/>
      <c r="W32" s="204"/>
      <c r="X32" s="151" t="s">
        <v>48</v>
      </c>
      <c r="Y32" s="116">
        <v>0.3</v>
      </c>
      <c r="Z32" s="117" t="s">
        <v>3</v>
      </c>
      <c r="AA32" s="206"/>
      <c r="AB32" s="208"/>
      <c r="AC32" s="222"/>
      <c r="AD32" s="223"/>
      <c r="AE32" s="198"/>
      <c r="AF32" s="202"/>
      <c r="AG32" s="200">
        <f>F32+M32+AA32</f>
        <v>0</v>
      </c>
      <c r="AH32" s="221"/>
    </row>
    <row r="33" spans="2:34" ht="3.75" customHeight="1" x14ac:dyDescent="0.4">
      <c r="B33" s="41"/>
      <c r="C33" s="115"/>
      <c r="D33" s="116"/>
      <c r="E33" s="117"/>
      <c r="F33" s="43"/>
      <c r="G33" s="118"/>
      <c r="I33" s="41"/>
      <c r="J33" s="151"/>
      <c r="K33" s="116"/>
      <c r="L33" s="117"/>
      <c r="M33" s="43"/>
      <c r="N33" s="118"/>
      <c r="P33" s="41"/>
      <c r="Q33" s="151"/>
      <c r="R33" s="116"/>
      <c r="S33" s="117"/>
      <c r="T33" s="43"/>
      <c r="U33" s="118"/>
      <c r="W33" s="41"/>
      <c r="X33" s="151"/>
      <c r="Y33" s="116"/>
      <c r="Z33" s="117"/>
      <c r="AA33" s="43"/>
      <c r="AB33" s="118"/>
      <c r="AC33" s="222"/>
      <c r="AD33" s="223"/>
      <c r="AE33" s="49"/>
      <c r="AF33" s="42"/>
      <c r="AG33" s="52"/>
      <c r="AH33" s="50"/>
    </row>
    <row r="34" spans="2:34" ht="24.75" customHeight="1" x14ac:dyDescent="0.4">
      <c r="B34" s="161" t="s">
        <v>255</v>
      </c>
      <c r="C34" s="34"/>
      <c r="D34" s="38"/>
      <c r="E34" s="2"/>
      <c r="F34" s="3"/>
      <c r="G34" s="2"/>
      <c r="I34" s="161" t="s">
        <v>255</v>
      </c>
      <c r="J34" s="34"/>
      <c r="K34" s="38"/>
      <c r="L34" s="2"/>
      <c r="M34" s="3"/>
      <c r="N34" s="2"/>
      <c r="P34" s="161" t="s">
        <v>255</v>
      </c>
      <c r="Q34" s="34"/>
      <c r="R34" s="38"/>
      <c r="S34" s="2"/>
      <c r="T34" s="3"/>
      <c r="U34" s="2"/>
      <c r="W34" s="1" t="s">
        <v>255</v>
      </c>
      <c r="X34" s="34" t="s">
        <v>48</v>
      </c>
      <c r="Y34" s="38">
        <v>1.62</v>
      </c>
      <c r="Z34" s="2" t="s">
        <v>3</v>
      </c>
      <c r="AA34" s="3">
        <f t="shared" ref="AA34:AA38" si="8">ROUND(Y34*AA$2,2)</f>
        <v>3.56</v>
      </c>
      <c r="AB34" s="2" t="s">
        <v>4</v>
      </c>
      <c r="AC34" s="222"/>
      <c r="AD34" s="223"/>
      <c r="AE34" s="46" t="s">
        <v>255</v>
      </c>
      <c r="AF34" s="39" t="s">
        <v>49</v>
      </c>
      <c r="AG34" s="51">
        <f>F34+M34+T34+AA34</f>
        <v>3.56</v>
      </c>
      <c r="AH34" s="47" t="s">
        <v>4</v>
      </c>
    </row>
    <row r="35" spans="2:34" ht="24.75" customHeight="1" x14ac:dyDescent="0.4">
      <c r="B35" s="1" t="s">
        <v>256</v>
      </c>
      <c r="C35" s="34" t="s">
        <v>48</v>
      </c>
      <c r="D35" s="38">
        <v>0.5</v>
      </c>
      <c r="E35" s="2" t="s">
        <v>3</v>
      </c>
      <c r="F35" s="3">
        <f t="shared" ref="F35" si="9">ROUND(D35*F$2,2)</f>
        <v>4</v>
      </c>
      <c r="G35" s="2" t="s">
        <v>4</v>
      </c>
      <c r="I35" s="1" t="s">
        <v>256</v>
      </c>
      <c r="J35" s="34" t="s">
        <v>48</v>
      </c>
      <c r="K35" s="38">
        <v>0.5</v>
      </c>
      <c r="L35" s="2" t="s">
        <v>3</v>
      </c>
      <c r="M35" s="3">
        <f t="shared" ref="M35" si="10">ROUND(K35*M$2,2)</f>
        <v>5.9</v>
      </c>
      <c r="N35" s="2" t="s">
        <v>4</v>
      </c>
      <c r="P35" s="1" t="s">
        <v>256</v>
      </c>
      <c r="Q35" s="34" t="s">
        <v>48</v>
      </c>
      <c r="R35" s="38">
        <v>1.62</v>
      </c>
      <c r="S35" s="2" t="s">
        <v>3</v>
      </c>
      <c r="T35" s="3">
        <f t="shared" ref="T35" si="11">ROUND(R35*T$2,2)</f>
        <v>12.96</v>
      </c>
      <c r="U35" s="2" t="s">
        <v>4</v>
      </c>
      <c r="W35" s="161" t="s">
        <v>256</v>
      </c>
      <c r="X35" s="34"/>
      <c r="Y35" s="38"/>
      <c r="Z35" s="2"/>
      <c r="AA35" s="3"/>
      <c r="AB35" s="2"/>
      <c r="AC35" s="222"/>
      <c r="AD35" s="223"/>
      <c r="AE35" s="46" t="s">
        <v>256</v>
      </c>
      <c r="AF35" s="39" t="s">
        <v>49</v>
      </c>
      <c r="AG35" s="51">
        <f>F35+M35+T35+AA35</f>
        <v>22.86</v>
      </c>
      <c r="AH35" s="47" t="s">
        <v>4</v>
      </c>
    </row>
    <row r="36" spans="2:34" ht="24.75" customHeight="1" x14ac:dyDescent="0.4">
      <c r="B36" s="1" t="s">
        <v>235</v>
      </c>
      <c r="C36" s="34" t="s">
        <v>48</v>
      </c>
      <c r="D36" s="38">
        <v>0.5</v>
      </c>
      <c r="E36" s="2" t="s">
        <v>47</v>
      </c>
      <c r="F36" s="3">
        <f t="shared" si="1"/>
        <v>4</v>
      </c>
      <c r="G36" s="2" t="s">
        <v>59</v>
      </c>
      <c r="I36" s="1" t="s">
        <v>235</v>
      </c>
      <c r="J36" s="34" t="s">
        <v>48</v>
      </c>
      <c r="K36" s="38">
        <v>0.5</v>
      </c>
      <c r="L36" s="2" t="s">
        <v>3</v>
      </c>
      <c r="M36" s="3">
        <f t="shared" ref="M36:M39" si="12">ROUND(K36*M$2,2)</f>
        <v>5.9</v>
      </c>
      <c r="N36" s="2" t="s">
        <v>4</v>
      </c>
      <c r="P36" s="1" t="s">
        <v>235</v>
      </c>
      <c r="Q36" s="34" t="s">
        <v>48</v>
      </c>
      <c r="R36" s="38">
        <v>1.62</v>
      </c>
      <c r="S36" s="2" t="s">
        <v>3</v>
      </c>
      <c r="T36" s="3">
        <f t="shared" ref="T36:T39" si="13">ROUND(R36*T$2,2)</f>
        <v>12.96</v>
      </c>
      <c r="U36" s="2" t="s">
        <v>4</v>
      </c>
      <c r="W36" s="161" t="s">
        <v>235</v>
      </c>
      <c r="X36" s="34"/>
      <c r="Y36" s="38"/>
      <c r="Z36" s="2"/>
      <c r="AA36" s="3"/>
      <c r="AB36" s="2"/>
      <c r="AC36" s="222"/>
      <c r="AD36" s="223"/>
      <c r="AE36" s="46" t="s">
        <v>235</v>
      </c>
      <c r="AF36" s="39" t="s">
        <v>49</v>
      </c>
      <c r="AG36" s="51">
        <f>F36+M36+T36+AA36</f>
        <v>22.86</v>
      </c>
      <c r="AH36" s="47" t="s">
        <v>4</v>
      </c>
    </row>
    <row r="37" spans="2:34" ht="26.25" customHeight="1" x14ac:dyDescent="0.4">
      <c r="B37" s="1" t="s">
        <v>86</v>
      </c>
      <c r="C37" s="34" t="s">
        <v>48</v>
      </c>
      <c r="D37" s="38">
        <v>0.5</v>
      </c>
      <c r="E37" s="2" t="s">
        <v>47</v>
      </c>
      <c r="F37" s="3">
        <f t="shared" si="1"/>
        <v>4</v>
      </c>
      <c r="G37" s="2" t="s">
        <v>59</v>
      </c>
      <c r="I37" s="1" t="s">
        <v>86</v>
      </c>
      <c r="J37" s="34" t="s">
        <v>48</v>
      </c>
      <c r="K37" s="38">
        <v>0.5</v>
      </c>
      <c r="L37" s="2" t="s">
        <v>3</v>
      </c>
      <c r="M37" s="3">
        <f t="shared" si="12"/>
        <v>5.9</v>
      </c>
      <c r="N37" s="2" t="s">
        <v>4</v>
      </c>
      <c r="P37" s="1" t="s">
        <v>86</v>
      </c>
      <c r="Q37" s="34" t="s">
        <v>48</v>
      </c>
      <c r="R37" s="38">
        <v>1.62</v>
      </c>
      <c r="S37" s="2" t="s">
        <v>3</v>
      </c>
      <c r="T37" s="3">
        <f t="shared" si="13"/>
        <v>12.96</v>
      </c>
      <c r="U37" s="2" t="s">
        <v>4</v>
      </c>
      <c r="W37" s="161" t="s">
        <v>87</v>
      </c>
      <c r="X37" s="34"/>
      <c r="Y37" s="38"/>
      <c r="Z37" s="2"/>
      <c r="AA37" s="3"/>
      <c r="AB37" s="2"/>
      <c r="AC37" s="222"/>
      <c r="AD37" s="223"/>
      <c r="AE37" s="46" t="s">
        <v>87</v>
      </c>
      <c r="AF37" s="39" t="s">
        <v>49</v>
      </c>
      <c r="AG37" s="51">
        <f>F37+M37+T37+AA37</f>
        <v>22.86</v>
      </c>
      <c r="AH37" s="47" t="s">
        <v>4</v>
      </c>
    </row>
    <row r="38" spans="2:34" ht="18.75" hidden="1" customHeight="1" x14ac:dyDescent="0.4">
      <c r="B38" s="1" t="s">
        <v>86</v>
      </c>
      <c r="C38" s="34" t="s">
        <v>48</v>
      </c>
      <c r="D38" s="38"/>
      <c r="E38" s="2" t="s">
        <v>3</v>
      </c>
      <c r="F38" s="3">
        <f t="shared" ref="F38:F39" si="14">ROUND(D38*F$2,2)</f>
        <v>0</v>
      </c>
      <c r="G38" s="2" t="s">
        <v>89</v>
      </c>
      <c r="I38" s="1" t="s">
        <v>86</v>
      </c>
      <c r="J38" s="34" t="s">
        <v>48</v>
      </c>
      <c r="K38" s="38"/>
      <c r="L38" s="2" t="s">
        <v>3</v>
      </c>
      <c r="M38" s="3">
        <f t="shared" si="12"/>
        <v>0</v>
      </c>
      <c r="N38" s="2" t="s">
        <v>4</v>
      </c>
      <c r="P38" s="1" t="s">
        <v>86</v>
      </c>
      <c r="Q38" s="34" t="s">
        <v>48</v>
      </c>
      <c r="R38" s="38"/>
      <c r="S38" s="2" t="s">
        <v>3</v>
      </c>
      <c r="T38" s="3">
        <f t="shared" si="13"/>
        <v>0</v>
      </c>
      <c r="U38" s="2" t="s">
        <v>4</v>
      </c>
      <c r="W38" s="1" t="s">
        <v>86</v>
      </c>
      <c r="X38" s="34" t="s">
        <v>48</v>
      </c>
      <c r="Y38" s="38"/>
      <c r="Z38" s="2" t="s">
        <v>3</v>
      </c>
      <c r="AA38" s="3">
        <f t="shared" si="8"/>
        <v>0</v>
      </c>
      <c r="AB38" s="2" t="s">
        <v>4</v>
      </c>
      <c r="AC38" s="222"/>
      <c r="AD38" s="223"/>
      <c r="AE38" s="46" t="s">
        <v>86</v>
      </c>
      <c r="AF38" s="39" t="s">
        <v>104</v>
      </c>
      <c r="AG38" s="51">
        <f>F38+M38+AA38</f>
        <v>0</v>
      </c>
      <c r="AH38" s="47" t="s">
        <v>89</v>
      </c>
    </row>
    <row r="39" spans="2:34" ht="26.25" customHeight="1" x14ac:dyDescent="0.4">
      <c r="B39" s="1" t="s">
        <v>184</v>
      </c>
      <c r="C39" s="34" t="s">
        <v>48</v>
      </c>
      <c r="D39" s="38">
        <v>0.5</v>
      </c>
      <c r="E39" s="2" t="s">
        <v>3</v>
      </c>
      <c r="F39" s="3">
        <f t="shared" si="14"/>
        <v>4</v>
      </c>
      <c r="G39" s="2" t="s">
        <v>4</v>
      </c>
      <c r="I39" s="1" t="s">
        <v>184</v>
      </c>
      <c r="J39" s="34" t="s">
        <v>48</v>
      </c>
      <c r="K39" s="38">
        <v>0.5</v>
      </c>
      <c r="L39" s="2" t="s">
        <v>3</v>
      </c>
      <c r="M39" s="3">
        <f t="shared" si="12"/>
        <v>5.9</v>
      </c>
      <c r="N39" s="2" t="s">
        <v>4</v>
      </c>
      <c r="P39" s="1" t="s">
        <v>184</v>
      </c>
      <c r="Q39" s="34" t="s">
        <v>48</v>
      </c>
      <c r="R39" s="38">
        <v>1.62</v>
      </c>
      <c r="S39" s="2" t="s">
        <v>3</v>
      </c>
      <c r="T39" s="3">
        <f t="shared" si="13"/>
        <v>12.96</v>
      </c>
      <c r="U39" s="2" t="s">
        <v>4</v>
      </c>
      <c r="W39" s="161" t="s">
        <v>184</v>
      </c>
      <c r="X39" s="34"/>
      <c r="Y39" s="38"/>
      <c r="Z39" s="2"/>
      <c r="AA39" s="3"/>
      <c r="AB39" s="2"/>
      <c r="AC39" s="222"/>
      <c r="AD39" s="223"/>
      <c r="AE39" s="46" t="s">
        <v>184</v>
      </c>
      <c r="AF39" s="39" t="s">
        <v>49</v>
      </c>
      <c r="AG39" s="51">
        <f>F39+M39+T39+AA39</f>
        <v>22.86</v>
      </c>
      <c r="AH39" s="47" t="s">
        <v>4</v>
      </c>
    </row>
    <row r="40" spans="2:34" ht="24.75" customHeight="1" thickBot="1" x14ac:dyDescent="0.45">
      <c r="B40" s="1" t="s">
        <v>185</v>
      </c>
      <c r="C40" s="34"/>
      <c r="D40" s="38"/>
      <c r="E40" s="2"/>
      <c r="F40" s="3"/>
      <c r="G40" s="2"/>
      <c r="I40" s="1" t="s">
        <v>185</v>
      </c>
      <c r="J40" s="34"/>
      <c r="K40" s="38"/>
      <c r="L40" s="2"/>
      <c r="M40" s="3"/>
      <c r="N40" s="2"/>
      <c r="P40" s="1" t="s">
        <v>185</v>
      </c>
      <c r="Q40" s="34"/>
      <c r="R40" s="38"/>
      <c r="S40" s="2"/>
      <c r="T40" s="3"/>
      <c r="U40" s="2"/>
      <c r="W40" s="1" t="s">
        <v>185</v>
      </c>
      <c r="X40" s="34"/>
      <c r="Y40" s="38"/>
      <c r="Z40" s="2"/>
      <c r="AA40" s="3"/>
      <c r="AB40" s="2"/>
      <c r="AC40" s="222"/>
      <c r="AD40" s="223"/>
      <c r="AE40" s="132" t="s">
        <v>185</v>
      </c>
      <c r="AF40" s="133" t="s">
        <v>49</v>
      </c>
      <c r="AG40" s="134">
        <f>F40+M40+T40+AA40</f>
        <v>0</v>
      </c>
      <c r="AH40" s="135" t="s">
        <v>4</v>
      </c>
    </row>
    <row r="41" spans="2:34" ht="12" customHeight="1" x14ac:dyDescent="0.4">
      <c r="D41" s="4"/>
      <c r="I41" s="194"/>
      <c r="J41" s="195"/>
      <c r="K41" s="195"/>
      <c r="L41" s="195"/>
      <c r="M41" s="195"/>
      <c r="N41" s="195"/>
    </row>
    <row r="42" spans="2:34" ht="18.75" hidden="1" customHeight="1" x14ac:dyDescent="0.4">
      <c r="B42" s="5" t="s">
        <v>144</v>
      </c>
      <c r="C42" s="33"/>
      <c r="D42" s="215" t="s">
        <v>63</v>
      </c>
      <c r="E42" s="215"/>
      <c r="F42" s="216">
        <f>F43+F44+F45</f>
        <v>0</v>
      </c>
      <c r="G42" s="216"/>
    </row>
    <row r="43" spans="2:34" ht="18.75" hidden="1" customHeight="1" x14ac:dyDescent="0.4">
      <c r="B43" s="5" t="s">
        <v>145</v>
      </c>
      <c r="C43" s="33"/>
      <c r="D43" s="85"/>
      <c r="E43" s="85"/>
      <c r="F43" s="196"/>
      <c r="G43" s="196"/>
    </row>
    <row r="44" spans="2:34" ht="18.75" hidden="1" customHeight="1" x14ac:dyDescent="0.4">
      <c r="B44" s="5"/>
      <c r="C44" s="33"/>
      <c r="D44" s="85"/>
      <c r="E44" s="85"/>
      <c r="F44" s="217"/>
      <c r="G44" s="217"/>
    </row>
    <row r="45" spans="2:34" ht="5.25" hidden="1" customHeight="1" x14ac:dyDescent="0.4">
      <c r="B45" s="75"/>
      <c r="C45" s="76"/>
      <c r="D45" s="77"/>
      <c r="E45" s="77"/>
      <c r="F45" s="218"/>
      <c r="G45" s="218"/>
    </row>
    <row r="46" spans="2:34" ht="18.75" hidden="1" customHeight="1" x14ac:dyDescent="0.4">
      <c r="B46" s="74" t="s">
        <v>2</v>
      </c>
      <c r="C46" s="202"/>
      <c r="D46" s="200"/>
      <c r="E46" s="208"/>
      <c r="F46" s="202" t="s">
        <v>134</v>
      </c>
      <c r="G46" s="208"/>
    </row>
    <row r="47" spans="2:34" ht="18.75" hidden="1" customHeight="1" x14ac:dyDescent="0.4">
      <c r="B47" s="1" t="s">
        <v>0</v>
      </c>
      <c r="C47" s="34"/>
      <c r="D47" s="38"/>
      <c r="E47" s="2"/>
      <c r="F47" s="3"/>
      <c r="G47" s="2" t="s">
        <v>12</v>
      </c>
    </row>
    <row r="48" spans="2:34" ht="25.5" hidden="1" customHeight="1" x14ac:dyDescent="0.4">
      <c r="B48" s="1" t="s">
        <v>55</v>
      </c>
      <c r="C48" s="34"/>
      <c r="D48" s="38"/>
      <c r="E48" s="63"/>
      <c r="F48" s="3"/>
      <c r="G48" s="2" t="s">
        <v>12</v>
      </c>
    </row>
    <row r="49" spans="2:7" ht="18.75" hidden="1" customHeight="1" x14ac:dyDescent="0.4">
      <c r="B49" s="1" t="s">
        <v>51</v>
      </c>
      <c r="C49" s="34"/>
      <c r="D49" s="38"/>
      <c r="E49" s="2"/>
      <c r="F49" s="3"/>
      <c r="G49" s="2" t="s">
        <v>12</v>
      </c>
    </row>
    <row r="50" spans="2:7" ht="18.75" hidden="1" customHeight="1" x14ac:dyDescent="0.4">
      <c r="B50" s="1" t="s">
        <v>50</v>
      </c>
      <c r="C50" s="34"/>
      <c r="D50" s="38"/>
      <c r="E50" s="2"/>
      <c r="F50" s="3"/>
      <c r="G50" s="2" t="s">
        <v>12</v>
      </c>
    </row>
    <row r="51" spans="2:7" ht="18.75" hidden="1" customHeight="1" x14ac:dyDescent="0.4">
      <c r="B51" s="1" t="s">
        <v>58</v>
      </c>
      <c r="C51" s="34"/>
      <c r="D51" s="38"/>
      <c r="E51" s="2"/>
      <c r="F51" s="3"/>
      <c r="G51" s="2" t="s">
        <v>12</v>
      </c>
    </row>
    <row r="52" spans="2:7" ht="18.75" hidden="1" customHeight="1" x14ac:dyDescent="0.4">
      <c r="B52" s="1"/>
      <c r="C52" s="86"/>
      <c r="D52" s="88"/>
      <c r="E52" s="87"/>
      <c r="F52" s="86"/>
      <c r="G52" s="87"/>
    </row>
    <row r="53" spans="2:7" ht="18.75" hidden="1" customHeight="1" x14ac:dyDescent="0.4">
      <c r="B53" s="1" t="s">
        <v>92</v>
      </c>
      <c r="C53" s="34"/>
      <c r="D53" s="88"/>
      <c r="E53" s="2"/>
      <c r="F53" s="37">
        <f>F42</f>
        <v>0</v>
      </c>
      <c r="G53" s="2" t="s">
        <v>85</v>
      </c>
    </row>
    <row r="54" spans="2:7" ht="18.75" hidden="1" customHeight="1" x14ac:dyDescent="0.4">
      <c r="B54" s="1" t="s">
        <v>93</v>
      </c>
      <c r="C54" s="34"/>
      <c r="D54" s="88"/>
      <c r="E54" s="2"/>
      <c r="F54" s="37">
        <f>F42</f>
        <v>0</v>
      </c>
      <c r="G54" s="2" t="s">
        <v>3</v>
      </c>
    </row>
    <row r="55" spans="2:7" ht="18.75" hidden="1" customHeight="1" x14ac:dyDescent="0.4">
      <c r="B55" s="1" t="s">
        <v>46</v>
      </c>
      <c r="C55" s="34" t="s">
        <v>48</v>
      </c>
      <c r="D55" s="38">
        <v>1.1100000000000001</v>
      </c>
      <c r="E55" s="2" t="s">
        <v>3</v>
      </c>
      <c r="F55" s="3">
        <f t="shared" ref="F55:F58" si="15">ROUND(D55*F$2,2)</f>
        <v>8.8800000000000008</v>
      </c>
      <c r="G55" s="2" t="s">
        <v>4</v>
      </c>
    </row>
    <row r="56" spans="2:7" ht="18.75" hidden="1" customHeight="1" x14ac:dyDescent="0.4">
      <c r="B56" s="1" t="s">
        <v>56</v>
      </c>
      <c r="C56" s="34" t="s">
        <v>48</v>
      </c>
      <c r="D56" s="38">
        <v>0.3</v>
      </c>
      <c r="E56" s="2" t="s">
        <v>3</v>
      </c>
      <c r="F56" s="3">
        <f t="shared" si="15"/>
        <v>2.4</v>
      </c>
      <c r="G56" s="2" t="s">
        <v>4</v>
      </c>
    </row>
    <row r="57" spans="2:7" ht="18.75" hidden="1" customHeight="1" x14ac:dyDescent="0.4">
      <c r="B57" s="1" t="s">
        <v>57</v>
      </c>
      <c r="C57" s="34" t="s">
        <v>48</v>
      </c>
      <c r="D57" s="38">
        <v>0.5</v>
      </c>
      <c r="E57" s="2" t="s">
        <v>3</v>
      </c>
      <c r="F57" s="3">
        <f t="shared" si="15"/>
        <v>4</v>
      </c>
      <c r="G57" s="2" t="s">
        <v>4</v>
      </c>
    </row>
    <row r="58" spans="2:7" ht="18.75" hidden="1" customHeight="1" x14ac:dyDescent="0.4">
      <c r="B58" s="1" t="s">
        <v>1</v>
      </c>
      <c r="C58" s="34" t="s">
        <v>49</v>
      </c>
      <c r="D58" s="38">
        <v>0</v>
      </c>
      <c r="E58" s="2" t="s">
        <v>4</v>
      </c>
      <c r="F58" s="3">
        <f t="shared" si="15"/>
        <v>0</v>
      </c>
      <c r="G58" s="2" t="s">
        <v>12</v>
      </c>
    </row>
    <row r="59" spans="2:7" ht="18.75" hidden="1" customHeight="1" x14ac:dyDescent="0.4">
      <c r="B59" s="41"/>
      <c r="C59" s="42"/>
      <c r="D59" s="43"/>
      <c r="E59" s="43"/>
      <c r="F59" s="43"/>
      <c r="G59" s="44"/>
    </row>
    <row r="60" spans="2:7" ht="18.75" hidden="1" customHeight="1" x14ac:dyDescent="0.4">
      <c r="B60" s="1" t="s">
        <v>52</v>
      </c>
      <c r="C60" s="34" t="s">
        <v>48</v>
      </c>
      <c r="D60" s="38">
        <v>0.5</v>
      </c>
      <c r="E60" s="2" t="s">
        <v>3</v>
      </c>
      <c r="F60" s="3">
        <f t="shared" ref="F60:F65" si="16">ROUND(D60*F$2,2)</f>
        <v>4</v>
      </c>
      <c r="G60" s="2" t="s">
        <v>4</v>
      </c>
    </row>
    <row r="61" spans="2:7" ht="18.75" hidden="1" customHeight="1" x14ac:dyDescent="0.4">
      <c r="B61" s="1" t="s">
        <v>148</v>
      </c>
      <c r="C61" s="34" t="s">
        <v>48</v>
      </c>
      <c r="D61" s="38">
        <v>0</v>
      </c>
      <c r="E61" s="2" t="s">
        <v>3</v>
      </c>
      <c r="F61" s="3">
        <f t="shared" si="16"/>
        <v>0</v>
      </c>
      <c r="G61" s="2" t="s">
        <v>4</v>
      </c>
    </row>
    <row r="62" spans="2:7" ht="18.75" hidden="1" customHeight="1" x14ac:dyDescent="0.4">
      <c r="B62" s="1" t="s">
        <v>149</v>
      </c>
      <c r="C62" s="34" t="s">
        <v>48</v>
      </c>
      <c r="D62" s="38">
        <v>0.5</v>
      </c>
      <c r="E62" s="2" t="s">
        <v>3</v>
      </c>
      <c r="F62" s="3">
        <f t="shared" si="16"/>
        <v>4</v>
      </c>
      <c r="G62" s="2" t="s">
        <v>4</v>
      </c>
    </row>
    <row r="63" spans="2:7" ht="18.75" hidden="1" customHeight="1" x14ac:dyDescent="0.4">
      <c r="B63" s="1" t="s">
        <v>87</v>
      </c>
      <c r="C63" s="34" t="s">
        <v>48</v>
      </c>
      <c r="D63" s="38">
        <v>0.5</v>
      </c>
      <c r="E63" s="2" t="s">
        <v>3</v>
      </c>
      <c r="F63" s="3">
        <f t="shared" si="16"/>
        <v>4</v>
      </c>
      <c r="G63" s="2" t="s">
        <v>4</v>
      </c>
    </row>
    <row r="64" spans="2:7" ht="18.75" hidden="1" customHeight="1" x14ac:dyDescent="0.4">
      <c r="B64" s="1" t="s">
        <v>86</v>
      </c>
      <c r="C64" s="34" t="s">
        <v>48</v>
      </c>
      <c r="D64" s="38">
        <v>0</v>
      </c>
      <c r="E64" s="2" t="s">
        <v>3</v>
      </c>
      <c r="F64" s="3">
        <f t="shared" si="16"/>
        <v>0</v>
      </c>
      <c r="G64" s="2" t="s">
        <v>4</v>
      </c>
    </row>
    <row r="65" spans="2:7" ht="18.75" hidden="1" customHeight="1" x14ac:dyDescent="0.4">
      <c r="B65" s="1" t="s">
        <v>53</v>
      </c>
      <c r="C65" s="34" t="s">
        <v>48</v>
      </c>
      <c r="D65" s="38">
        <v>0.8</v>
      </c>
      <c r="E65" s="2" t="s">
        <v>3</v>
      </c>
      <c r="F65" s="3">
        <f t="shared" si="16"/>
        <v>6.4</v>
      </c>
      <c r="G65" s="2" t="s">
        <v>4</v>
      </c>
    </row>
    <row r="66" spans="2:7" ht="18.75" hidden="1" customHeight="1" x14ac:dyDescent="0.4"/>
  </sheetData>
  <mergeCells count="52">
    <mergeCell ref="F6:G6"/>
    <mergeCell ref="AA2:AB2"/>
    <mergeCell ref="AA6:AB6"/>
    <mergeCell ref="M2:N2"/>
    <mergeCell ref="M6:N6"/>
    <mergeCell ref="K2:L2"/>
    <mergeCell ref="J6:L6"/>
    <mergeCell ref="Y2:Z2"/>
    <mergeCell ref="X6:Z6"/>
    <mergeCell ref="F3:G3"/>
    <mergeCell ref="F4:G4"/>
    <mergeCell ref="F5:G5"/>
    <mergeCell ref="R2:S2"/>
    <mergeCell ref="T2:U2"/>
    <mergeCell ref="T3:U3"/>
    <mergeCell ref="B1:G1"/>
    <mergeCell ref="D2:E2"/>
    <mergeCell ref="C6:E6"/>
    <mergeCell ref="F2:G2"/>
    <mergeCell ref="AH31:AH32"/>
    <mergeCell ref="I31:I32"/>
    <mergeCell ref="M31:M32"/>
    <mergeCell ref="N31:N32"/>
    <mergeCell ref="B31:B32"/>
    <mergeCell ref="F31:F32"/>
    <mergeCell ref="G31:G32"/>
    <mergeCell ref="AA3:AB3"/>
    <mergeCell ref="AC6:AD40"/>
    <mergeCell ref="M4:N4"/>
    <mergeCell ref="M3:N3"/>
    <mergeCell ref="AG2:AH2"/>
    <mergeCell ref="C46:E46"/>
    <mergeCell ref="F46:G46"/>
    <mergeCell ref="D42:E42"/>
    <mergeCell ref="F42:G42"/>
    <mergeCell ref="F43:G43"/>
    <mergeCell ref="F44:G44"/>
    <mergeCell ref="F45:G45"/>
    <mergeCell ref="I41:N41"/>
    <mergeCell ref="M5:N5"/>
    <mergeCell ref="AE31:AE32"/>
    <mergeCell ref="AG31:AG32"/>
    <mergeCell ref="AF31:AF32"/>
    <mergeCell ref="W31:W32"/>
    <mergeCell ref="AA31:AA32"/>
    <mergeCell ref="AB31:AB32"/>
    <mergeCell ref="AF6:AH6"/>
    <mergeCell ref="Q6:S6"/>
    <mergeCell ref="T6:U6"/>
    <mergeCell ref="P31:P32"/>
    <mergeCell ref="T31:T32"/>
    <mergeCell ref="U31:U32"/>
  </mergeCells>
  <phoneticPr fontId="1"/>
  <pageMargins left="1.6929133858267718" right="0.70866141732283472" top="0.74803149606299213" bottom="0.74803149606299213" header="0.31496062992125984" footer="0.31496062992125984"/>
  <pageSetup paperSize="9" scale="41" orientation="landscape" r:id="rId1"/>
  <rowBreaks count="2" manualBreakCount="2">
    <brk id="69" max="16383" man="1"/>
    <brk id="70" max="16383" man="1"/>
  </rowBreaks>
  <colBreaks count="3" manualBreakCount="3">
    <brk id="14" max="1048575" man="1"/>
    <brk id="28" max="63" man="1"/>
    <brk id="3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workbookViewId="0">
      <selection activeCell="C30" sqref="C30"/>
    </sheetView>
  </sheetViews>
  <sheetFormatPr defaultRowHeight="18.75" x14ac:dyDescent="0.4"/>
  <cols>
    <col min="2" max="2" width="19.25" customWidth="1"/>
    <col min="3" max="7" width="11.5" customWidth="1"/>
  </cols>
  <sheetData>
    <row r="2" spans="2:7" x14ac:dyDescent="0.4">
      <c r="B2" t="s">
        <v>197</v>
      </c>
    </row>
    <row r="3" spans="2:7" x14ac:dyDescent="0.4">
      <c r="B3" s="1"/>
      <c r="C3" s="144" t="s">
        <v>199</v>
      </c>
      <c r="D3" s="144" t="s">
        <v>200</v>
      </c>
      <c r="E3" s="144" t="s">
        <v>201</v>
      </c>
      <c r="F3" s="144" t="s">
        <v>202</v>
      </c>
      <c r="G3" s="144" t="s">
        <v>203</v>
      </c>
    </row>
    <row r="4" spans="2:7" x14ac:dyDescent="0.4">
      <c r="B4" s="1" t="s">
        <v>198</v>
      </c>
      <c r="C4" s="145">
        <v>8</v>
      </c>
      <c r="D4" s="1">
        <v>0.05</v>
      </c>
      <c r="E4" s="1">
        <v>0.05</v>
      </c>
      <c r="F4" s="163">
        <v>0.05</v>
      </c>
      <c r="G4" s="1">
        <v>1.4</v>
      </c>
    </row>
    <row r="5" spans="2:7" x14ac:dyDescent="0.4">
      <c r="B5" s="1" t="s">
        <v>248</v>
      </c>
      <c r="C5" s="145">
        <v>10.199999999999999</v>
      </c>
      <c r="D5" s="1">
        <v>0.114</v>
      </c>
      <c r="E5" s="1">
        <v>8.3000000000000004E-2</v>
      </c>
      <c r="F5" s="163">
        <v>0.1</v>
      </c>
      <c r="G5" s="145">
        <v>1</v>
      </c>
    </row>
    <row r="6" spans="2:7" x14ac:dyDescent="0.4">
      <c r="C6" s="146"/>
    </row>
    <row r="7" spans="2:7" x14ac:dyDescent="0.4">
      <c r="C7" s="146"/>
      <c r="E7" s="32" t="s">
        <v>204</v>
      </c>
      <c r="F7" s="4">
        <f>SUM(G4:G5)</f>
        <v>2.4</v>
      </c>
      <c r="G7" t="s">
        <v>205</v>
      </c>
    </row>
    <row r="8" spans="2:7" x14ac:dyDescent="0.4">
      <c r="C8" s="146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数量総括表</vt:lpstr>
      <vt:lpstr>★数量計算書</vt:lpstr>
      <vt:lpstr>ｲﾝﾊﾞｰﾄｺﾝｸﾘｰﾄ計算表</vt:lpstr>
      <vt:lpstr>★数量計算書!Print_Area</vt:lpstr>
      <vt:lpstr>数量総括表!Print_Area</vt:lpstr>
      <vt:lpstr>数量総括表!Print_Titles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kenst16</dc:creator>
  <cp:lastModifiedBy>kensetu18</cp:lastModifiedBy>
  <cp:lastPrinted>2023-01-13T07:47:47Z</cp:lastPrinted>
  <dcterms:created xsi:type="dcterms:W3CDTF">2020-04-15T22:47:02Z</dcterms:created>
  <dcterms:modified xsi:type="dcterms:W3CDTF">2023-02-01T02:47:11Z</dcterms:modified>
</cp:coreProperties>
</file>